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37" windowHeight="8271" activeTab="0"/>
  </bookViews>
  <sheets>
    <sheet name="DividendFile_17042024_101750380" sheetId="1" r:id="rId1"/>
  </sheets>
  <definedNames/>
  <calcPr fullCalcOnLoad="1"/>
</workbook>
</file>

<file path=xl/sharedStrings.xml><?xml version="1.0" encoding="utf-8"?>
<sst xmlns="http://schemas.openxmlformats.org/spreadsheetml/2006/main" count="851" uniqueCount="753">
  <si>
    <t>WNO</t>
  </si>
  <si>
    <t>FLNO</t>
  </si>
  <si>
    <t>NAM1</t>
  </si>
  <si>
    <t>Add1</t>
  </si>
  <si>
    <t>Add2</t>
  </si>
  <si>
    <t>Add3</t>
  </si>
  <si>
    <t>City</t>
  </si>
  <si>
    <t>PIN</t>
  </si>
  <si>
    <t>NETDVD</t>
  </si>
  <si>
    <t>RAJKOT</t>
  </si>
  <si>
    <t>DIPABEN KHOYANI</t>
  </si>
  <si>
    <t>MAN SAROVAR PARK-1 NEAR</t>
  </si>
  <si>
    <t>AJIDEM CHOKADI BHAVNAGAR</t>
  </si>
  <si>
    <t>ROAD</t>
  </si>
  <si>
    <t>NEW DELHI</t>
  </si>
  <si>
    <t>RMUKUND RAO</t>
  </si>
  <si>
    <t>H-105 YAMUNA APARTMENT ALAKNANDA KAL DELHI</t>
  </si>
  <si>
    <t>ETAH</t>
  </si>
  <si>
    <t>RAVENDRA PRATAP SINGH</t>
  </si>
  <si>
    <t>GHABARA POST SUNGARHI GHABRA</t>
  </si>
  <si>
    <t>KASGANJ</t>
  </si>
  <si>
    <t>BANGALORE</t>
  </si>
  <si>
    <t>DEHRADUN</t>
  </si>
  <si>
    <t>ABHISHEK KHANNA</t>
  </si>
  <si>
    <t>S/O Mahendra Kumar Khanna E107Kanwali Road</t>
  </si>
  <si>
    <t>Pacific Estate Kanwali Road Near Anurag Chowk Kanwali</t>
  </si>
  <si>
    <t>Road</t>
  </si>
  <si>
    <t>SANDESH KARNAWAT</t>
  </si>
  <si>
    <t>PLOT NO 95 GALI NO 4</t>
  </si>
  <si>
    <t>SHESHMAL BOHARA COLONY</t>
  </si>
  <si>
    <t>BEAWAR</t>
  </si>
  <si>
    <t>KARAULI</t>
  </si>
  <si>
    <t>OM PRAKASH GUPTA</t>
  </si>
  <si>
    <t>NEW MANDI VRINDAVAN</t>
  </si>
  <si>
    <t>DIST KARAULI</t>
  </si>
  <si>
    <t>DEVANG HITESH DHAROD</t>
  </si>
  <si>
    <t>201New Gomant Nagar CHS Ltd J S Road Near Rustomjee</t>
  </si>
  <si>
    <t>Royal</t>
  </si>
  <si>
    <t>MUMBAI SUBURBAN</t>
  </si>
  <si>
    <t>MUMBAI</t>
  </si>
  <si>
    <t>HARSHIT ASHISH CHHEDA</t>
  </si>
  <si>
    <t>A 101 DHARMAKSHETRA NO 4 SHIMPOLI ROAD FACTORY</t>
  </si>
  <si>
    <t>LANE BEHIND AMBAJI TEMPLE BORIVALI WEST MUMBAI</t>
  </si>
  <si>
    <t>MAHARASHTRA</t>
  </si>
  <si>
    <t>NITIN GANESH WARADE</t>
  </si>
  <si>
    <t>CHAETANY GANESH MANDIRA JAWAL</t>
  </si>
  <si>
    <t>MALKAPUR KOTHARI NAGAR GANDHI NGGAR</t>
  </si>
  <si>
    <t>AKOLA MAHARASHTRA</t>
  </si>
  <si>
    <t>SURAT</t>
  </si>
  <si>
    <t>APEKSHA BHAVIN TAILOR</t>
  </si>
  <si>
    <t>navapara supadi bus stand</t>
  </si>
  <si>
    <t>SHAILESH B BHAVE</t>
  </si>
  <si>
    <t>4 ANANDIBAI GOSAVI CHAWL</t>
  </si>
  <si>
    <t>VAISHET PADA NO. 1,</t>
  </si>
  <si>
    <t>KARUR VILLIAGE , MALAD EASTMUMBAI</t>
  </si>
  <si>
    <t>KALIDINDI BHARATKUMAR RAJU</t>
  </si>
  <si>
    <t>49-5131 SHANTI PURAM OPP SA</t>
  </si>
  <si>
    <t>SANTIPURAM PARK NGGOS COLONY</t>
  </si>
  <si>
    <t>VISAKHAPATNAMVISAKHAPATNAM ANDHRA PRADESH</t>
  </si>
  <si>
    <t>VISAKHAPATNAM</t>
  </si>
  <si>
    <t>MYSORE</t>
  </si>
  <si>
    <t>KALLURAYA K B S</t>
  </si>
  <si>
    <t>ADITHYA NO 584 17TH MAIN</t>
  </si>
  <si>
    <t>J P NAGAR E BLOCK</t>
  </si>
  <si>
    <t>COIMBATORE</t>
  </si>
  <si>
    <t>SUNDARMURTHY S</t>
  </si>
  <si>
    <t>2 1003 D TIPTOP</t>
  </si>
  <si>
    <t>DYEING OPP PALAVANJIPALAYAM ROAD</t>
  </si>
  <si>
    <t>VEERAPANDI TIRUPPUR VEERAPANDI TAMIL NADU 641605</t>
  </si>
  <si>
    <t>TIRUPPUR</t>
  </si>
  <si>
    <t>BAREILLY</t>
  </si>
  <si>
    <t>ANKITA AGARWAL</t>
  </si>
  <si>
    <t>203,BEHARI PUR</t>
  </si>
  <si>
    <t>KAROLAN</t>
  </si>
  <si>
    <t>.</t>
  </si>
  <si>
    <t>SHIV KUMAR TIWARI</t>
  </si>
  <si>
    <t>NAYA GAON</t>
  </si>
  <si>
    <t>TARI PARSOIYA</t>
  </si>
  <si>
    <t>GILOLIGONDA</t>
  </si>
  <si>
    <t>VISHAL RAVINDRA REDEKAR</t>
  </si>
  <si>
    <t>A-6</t>
  </si>
  <si>
    <t>TUKARAM APPARTMENT</t>
  </si>
  <si>
    <t>134 RAILWAY LINESSOLAPUR</t>
  </si>
  <si>
    <t>RAIPUR</t>
  </si>
  <si>
    <t>NARESH KUMAR BULCHANDANI</t>
  </si>
  <si>
    <t>33/341 GALI NO-6</t>
  </si>
  <si>
    <t>BASANT LAL DEYARI FARM</t>
  </si>
  <si>
    <t>TELIBHNDHA</t>
  </si>
  <si>
    <t>BABAN PANDIT THORAT</t>
  </si>
  <si>
    <t>3/A NEELKAMAL HSG SOC,</t>
  </si>
  <si>
    <t>OPP. TILAK NAGAR HIGH</t>
  </si>
  <si>
    <t>SCHOOL, TILAK NAGAR,</t>
  </si>
  <si>
    <t>DOMBIVLI [EAST]</t>
  </si>
  <si>
    <t>THANE</t>
  </si>
  <si>
    <t>RITTIK</t>
  </si>
  <si>
    <t>RAVINDER SINGH H NO C 93 NEW MODEL</t>
  </si>
  <si>
    <t>TOWN EXTN NR JAGRITI SCHO OL</t>
  </si>
  <si>
    <t>OL,HISSARHARYANA,INDIA</t>
  </si>
  <si>
    <t>AJAY PASBOLA</t>
  </si>
  <si>
    <t>H NO 220 PHASE II</t>
  </si>
  <si>
    <t>CHAKRATA ROAD</t>
  </si>
  <si>
    <t>VASANT VIHAR</t>
  </si>
  <si>
    <t>JAIPUR</t>
  </si>
  <si>
    <t>SUKRIT JAIN .</t>
  </si>
  <si>
    <t>NO 2 A DAYANAND COLONY</t>
  </si>
  <si>
    <t>TONK ROAD</t>
  </si>
  <si>
    <t>BARMER</t>
  </si>
  <si>
    <t>RAMU DEVI</t>
  </si>
  <si>
    <t>W/O GANPAT CHOUDHARY</t>
  </si>
  <si>
    <t>LUKHO KA TALA</t>
  </si>
  <si>
    <t>GANGASARA</t>
  </si>
  <si>
    <t>SANTOSH VISHNU PARBATE</t>
  </si>
  <si>
    <t>52-2-8 PARMANAND WADI MUMBAI</t>
  </si>
  <si>
    <t>MUMBAI MUMBAI</t>
  </si>
  <si>
    <t>ASMA TABASSUM SAHEBLAL SHAIKH</t>
  </si>
  <si>
    <t>Flat No 2501 Elmore-D Dosti Planet North Old Mumbai</t>
  </si>
  <si>
    <t>Pune Road Shil</t>
  </si>
  <si>
    <t>PUNE</t>
  </si>
  <si>
    <t>MILIND CHANDRAKANT AHER</t>
  </si>
  <si>
    <t>532,RAJGURUNAGAR</t>
  </si>
  <si>
    <t>NR POST OFFICE</t>
  </si>
  <si>
    <t>TAL KHED DIST PUNE</t>
  </si>
  <si>
    <t>BHAVNAGAR</t>
  </si>
  <si>
    <t>ASHVIN NARANBHAI JOSHI</t>
  </si>
  <si>
    <t>B/541 A NR KABIR KUTIR</t>
  </si>
  <si>
    <t>SIDSAR ROAD</t>
  </si>
  <si>
    <t>RAMESH KUMAR BHUTANI</t>
  </si>
  <si>
    <t>COTTAGE 11 A</t>
  </si>
  <si>
    <t>WEST PATEL NAGAR</t>
  </si>
  <si>
    <t>DELHI</t>
  </si>
  <si>
    <t>SURESH KUMAR GUPTA</t>
  </si>
  <si>
    <t>AM-145</t>
  </si>
  <si>
    <t>SHALIMAR BAGH</t>
  </si>
  <si>
    <t>BP COMTRADE PRIVATE LIMITED</t>
  </si>
  <si>
    <t>24/26 CAMA BUILDING 1ST FLOOR</t>
  </si>
  <si>
    <t>DALAL STREET</t>
  </si>
  <si>
    <t>FORT</t>
  </si>
  <si>
    <t>RATANBEN POPATLAL GADA</t>
  </si>
  <si>
    <t>W/O Popatlal Maya Gada,M - 503 , 5TH FLR, KALPITA</t>
  </si>
  <si>
    <t>ENCLAVE,SAHAR ROAD,KOLDONGRI , ANDHERI EAST,NEAR</t>
  </si>
  <si>
    <t>VIJAY NAGAR,Mumbai,Mumbai,Maharashtra</t>
  </si>
  <si>
    <t>KSHAMATA CHETAN SHAH</t>
  </si>
  <si>
    <t>D/O CHETAN SHAH BEHIND REENA</t>
  </si>
  <si>
    <t>COMPLEX, 1/16, VIJAYNAGAR</t>
  </si>
  <si>
    <t>SOCIETY KHALAI VILLAGE,</t>
  </si>
  <si>
    <t>SINDHUDURG</t>
  </si>
  <si>
    <t>PARTH SHYAM SARANG</t>
  </si>
  <si>
    <t>NIVATI MEDHA</t>
  </si>
  <si>
    <t>KOCHARA</t>
  </si>
  <si>
    <t>VENGURLA</t>
  </si>
  <si>
    <t>HYDERABAD</t>
  </si>
  <si>
    <t>RAJ PAWAN VARMA</t>
  </si>
  <si>
    <t>4-3-448 VINOOTHNA PITTIES MAJESTY</t>
  </si>
  <si>
    <t>FLAT NUMBER 107 GOPAL BAGH</t>
  </si>
  <si>
    <t>BANK OF MAHARASHTRA KOTI NAMPALLY</t>
  </si>
  <si>
    <t>SUMATI GOPAL GHATKAR</t>
  </si>
  <si>
    <t>A/4, SAIKRUPA C H S</t>
  </si>
  <si>
    <t>BABHAI, RAM MANDIR ROAD</t>
  </si>
  <si>
    <t>BORIVALI(W)</t>
  </si>
  <si>
    <t>S R NATARAJAN</t>
  </si>
  <si>
    <t>4 ANNA STREET</t>
  </si>
  <si>
    <t>PAVENDAR NAGAR</t>
  </si>
  <si>
    <t>RANGAPURAMVELLORE</t>
  </si>
  <si>
    <t>JAGDISH PRASAD SHARMA</t>
  </si>
  <si>
    <t>H.N-111 SECTOR-10</t>
  </si>
  <si>
    <t>CHIRANJEEV VIHAR</t>
  </si>
  <si>
    <t>GHAZIABADGHAZIABAD</t>
  </si>
  <si>
    <t>JAYESHBHAI SAVJIBHAI BHATTI</t>
  </si>
  <si>
    <t>PURABIYA STREET</t>
  </si>
  <si>
    <t>TAL DHARI</t>
  </si>
  <si>
    <t>DIS. AMRELIDHARI</t>
  </si>
  <si>
    <t>UJJVALKUMAR HARSHADBHAI PATEL</t>
  </si>
  <si>
    <t>S/OHarshadbhai vadi faliya Abrama</t>
  </si>
  <si>
    <t>BHARATSINGH JABBARSINGH RAJPUROHIT</t>
  </si>
  <si>
    <t>34 PANCHVATI SOC BARDOLI SURAT</t>
  </si>
  <si>
    <t>TEN SURAT GUJARAT</t>
  </si>
  <si>
    <t>NAVI MUMBAI</t>
  </si>
  <si>
    <t>PRAVEEN KUMAR AGNIHOTRI</t>
  </si>
  <si>
    <t>FLT NO 1202 BULD NO 21 SEAWOOD</t>
  </si>
  <si>
    <t>ESTATE, NRI COMPLEX PALM BEACH</t>
  </si>
  <si>
    <t>NEAR DPS SCHOOL SECT 54, 56,58</t>
  </si>
  <si>
    <t>RAUNAK SUNILKUMAR AJMERE</t>
  </si>
  <si>
    <t>STATE BANK ROAD</t>
  </si>
  <si>
    <t>GODAM GALLI</t>
  </si>
  <si>
    <t>AHMADNAGAR (MAHARASHTRA)</t>
  </si>
  <si>
    <t>J V S SASTRY</t>
  </si>
  <si>
    <t>MY HOME JEWEL F NO-510</t>
  </si>
  <si>
    <t>JADE BLOCK MADINAGUDA</t>
  </si>
  <si>
    <t>MIYAPURHYDERABAD</t>
  </si>
  <si>
    <t>VADODARA</t>
  </si>
  <si>
    <t>JIGNESH JAYANTILAL KANDOI</t>
  </si>
  <si>
    <t>JANTA KHAMAN HOUSE</t>
  </si>
  <si>
    <t>PANIGATE</t>
  </si>
  <si>
    <t>ARCADIA SHARE AND STOCK BROKERS PVT LTD-PROPRIETARY A/C</t>
  </si>
  <si>
    <t>328,NINAD,1ST FLOOR,BLDG NO.7</t>
  </si>
  <si>
    <t>SERVICE ROAD NEAR BHAVISHYA NIDHI BHAVAN</t>
  </si>
  <si>
    <t>BANDRA (EAST)</t>
  </si>
  <si>
    <t>JHAJJAR</t>
  </si>
  <si>
    <t>SONIA .</t>
  </si>
  <si>
    <t>DUBALDHAN BIDHAN130 JHAJJAR</t>
  </si>
  <si>
    <t>VINODRAY NAROTTAMDAS KARIYA</t>
  </si>
  <si>
    <t>SBS COLONY</t>
  </si>
  <si>
    <t>JAY JALYAN</t>
  </si>
  <si>
    <t>(RURAL AREA) (PART)VERAVAL</t>
  </si>
  <si>
    <t>ALAKA OMPRAKASH CHANDAK</t>
  </si>
  <si>
    <t>503/504, SUCHITRA CO OP. HOS. SOC.</t>
  </si>
  <si>
    <t>TEJPAL SCHEME ROAD, NO. - 5,</t>
  </si>
  <si>
    <t>VILE PARLE (EAST)MUMBAI</t>
  </si>
  <si>
    <t>SANJAY BIPIN SHAH</t>
  </si>
  <si>
    <t>FLT N 9A PLOT NO 122 123 GITA</t>
  </si>
  <si>
    <t>PRAKASH CHS GARODIA NGR NR PUSHA</t>
  </si>
  <si>
    <t>VIHAR HOTEL GHATKOPAR EAST MUMBAIMUMBAI MAHARASHTRA</t>
  </si>
  <si>
    <t>MUKUND RAMJIVAN LAHOTI</t>
  </si>
  <si>
    <t>PLOT 66/67,SHRI RAMAKUNJ</t>
  </si>
  <si>
    <t>117 SHUKRAWAR PETH</t>
  </si>
  <si>
    <t>S.NO 9 LOKHANDE COLONYSATARA</t>
  </si>
  <si>
    <t>SATARA</t>
  </si>
  <si>
    <t>MAHALE PRASHANT VILAS</t>
  </si>
  <si>
    <t>378 GURUWAR WARD</t>
  </si>
  <si>
    <t>AZAD CHAUK</t>
  </si>
  <si>
    <t>MALEGAON</t>
  </si>
  <si>
    <t>NASHIK</t>
  </si>
  <si>
    <t>RAVICHANDRAN M</t>
  </si>
  <si>
    <t>43/41 DEMAND STREET</t>
  </si>
  <si>
    <t>TC MARKETTIRUPPUR TN</t>
  </si>
  <si>
    <t>SUNILKUMAR PARIHAR</t>
  </si>
  <si>
    <t>RAJU MEDICAL HALL</t>
  </si>
  <si>
    <t>MAHAMANDIR</t>
  </si>
  <si>
    <t>JODHPURRAJASTHAN</t>
  </si>
  <si>
    <t>SHEKH MOHMMADAMIN AHMADBHAI</t>
  </si>
  <si>
    <t>JOGI WAD NI TANKI,</t>
  </si>
  <si>
    <t>OPP. FIRDOS MANZIL,</t>
  </si>
  <si>
    <t>SIR PATTANI ROAD,BHAVNAGAR.</t>
  </si>
  <si>
    <t>AHMEDABAD</t>
  </si>
  <si>
    <t>HASHMUKHBHAI BHANJIBHAI PATEL</t>
  </si>
  <si>
    <t>L-4-6-84 SHASTRI NAGAR</t>
  </si>
  <si>
    <t>NARANPURA</t>
  </si>
  <si>
    <t>RAVAL HASMUKH</t>
  </si>
  <si>
    <t>BHAGVAN NIVAS, ROOM NO.21,</t>
  </si>
  <si>
    <t>PIPE LINE ROAD,</t>
  </si>
  <si>
    <t>JAVAHAR NAGAR,KHAR (E), MUMBAI</t>
  </si>
  <si>
    <t>SHEKHAR KAILASH AJMERA</t>
  </si>
  <si>
    <t>1438, SUDESH TAKIJ PARISAR,</t>
  </si>
  <si>
    <t>GRAM KOPARGAON,</t>
  </si>
  <si>
    <t>.DISTT. AHAMADANAGAR (MAH.)</t>
  </si>
  <si>
    <t>Nisha Panda</t>
  </si>
  <si>
    <t>Qtr. no. VB11/1</t>
  </si>
  <si>
    <t>New Railway Dupolex Colony</t>
  </si>
  <si>
    <t>Railway Hospital Road</t>
  </si>
  <si>
    <t>Bilaspur</t>
  </si>
  <si>
    <t>PALANI</t>
  </si>
  <si>
    <t>T. DHANDAPANI</t>
  </si>
  <si>
    <t>G-38,OTTHUVARTHOTTAM</t>
  </si>
  <si>
    <t>MATHANAPURAM</t>
  </si>
  <si>
    <t>ADIVARAMPALANI</t>
  </si>
  <si>
    <t>NORTH ARCOT</t>
  </si>
  <si>
    <t>K VENKATESAN</t>
  </si>
  <si>
    <t>OLD NO 18 NEW NO 26</t>
  </si>
  <si>
    <t>PAVARNAR STREET</t>
  </si>
  <si>
    <t>WALLAJAHPETTAI WALLAJAH (TK)VELLORE</t>
  </si>
  <si>
    <t>MEDAK</t>
  </si>
  <si>
    <t>MALYALA SRINIVAS</t>
  </si>
  <si>
    <t>NO-3-161-1</t>
  </si>
  <si>
    <t>PRASHANTH NAGAR</t>
  </si>
  <si>
    <t>SIDDIPET</t>
  </si>
  <si>
    <t>NOOKARATNAM KONATHALA</t>
  </si>
  <si>
    <t>H NO 15 9 23 3 K J SWAMI</t>
  </si>
  <si>
    <t>STREET GAVARAPALEM ANAKAPALLE</t>
  </si>
  <si>
    <t>JOSEPH A</t>
  </si>
  <si>
    <t>D NO 2 A</t>
  </si>
  <si>
    <t>PERIYASAMI PILLAI STREET</t>
  </si>
  <si>
    <t>KRISHNAGIRITAMILNADU</t>
  </si>
  <si>
    <t>THRISSUR</t>
  </si>
  <si>
    <t>RAJEESH RAVI K</t>
  </si>
  <si>
    <t>KOLANGARAPARAMBIL HOUSE</t>
  </si>
  <si>
    <t>AVANUR P O</t>
  </si>
  <si>
    <t>MEENAKSHI SHARMA</t>
  </si>
  <si>
    <t>X 1147 STREET NO 2</t>
  </si>
  <si>
    <t>RAJGARH JHEEL</t>
  </si>
  <si>
    <t>GANDHI NAGARDELHI</t>
  </si>
  <si>
    <t>KANAIYALAL SHYAMLAL TELI</t>
  </si>
  <si>
    <t>5-15, MAHADEV FALIYU</t>
  </si>
  <si>
    <t>BHADRAN-5</t>
  </si>
  <si>
    <t>TA- BORSAD , DI - ANAND</t>
  </si>
  <si>
    <t>BHADRAN</t>
  </si>
  <si>
    <t>SACHIN G.ADURKAR</t>
  </si>
  <si>
    <t>BORIVALI SEA VIEW CO-OP.HSG.SOC.</t>
  </si>
  <si>
    <t>BLDG.NO.3A,FLAT NO.5</t>
  </si>
  <si>
    <t>RAM NAGAR,S.V.ROAD,BORIVALI (W)BOMBAY</t>
  </si>
  <si>
    <t>P. LAKSHMI RAO</t>
  </si>
  <si>
    <t>DR (MRS) LAKSHMI</t>
  </si>
  <si>
    <t>PLOT NO:36,MANI'S COTTAGE</t>
  </si>
  <si>
    <t>SRINAGAR COLONY,TRIMULGHERRYSECUNDERABAD</t>
  </si>
  <si>
    <t>KARIMNAGAR</t>
  </si>
  <si>
    <t>GOTTIMUKULLA RAMA BRAHMAM</t>
  </si>
  <si>
    <t>6-1-231</t>
  </si>
  <si>
    <t>ASHOK NAGAR</t>
  </si>
  <si>
    <t>CHIRANJEEVI CHEKKA</t>
  </si>
  <si>
    <t>AGILITY E SERVICES PVT LTD</t>
  </si>
  <si>
    <t>4TH FLOOR C BLOCK</t>
  </si>
  <si>
    <t>MY HOME HUB MADHAPURHYDERABAD ANDHRA PRADESH INDIA</t>
  </si>
  <si>
    <t>TIRUCHIRAPPALLI</t>
  </si>
  <si>
    <t>SRIDAR VENKATESAN</t>
  </si>
  <si>
    <t>21,EVR NAGAR</t>
  </si>
  <si>
    <t>TRICHY</t>
  </si>
  <si>
    <t>CHANDRASEKARAN. V</t>
  </si>
  <si>
    <t>29 WEST CAR STREET</t>
  </si>
  <si>
    <t>MADURAI</t>
  </si>
  <si>
    <t>T.S. SASIKALA</t>
  </si>
  <si>
    <t>10,11,VEERA RAGAVA PERUMAL STREET</t>
  </si>
  <si>
    <t>THIRUNAGAR</t>
  </si>
  <si>
    <t>N. VIJAYALAKSHMI</t>
  </si>
  <si>
    <t>'TEJAS'</t>
  </si>
  <si>
    <t>12,BALAJI ROAD</t>
  </si>
  <si>
    <t>KRISHNA NAGARVELLORE</t>
  </si>
  <si>
    <t>S. KARTHIK</t>
  </si>
  <si>
    <t>104,PONNURANGAM ROAD(W)</t>
  </si>
  <si>
    <t>R.S.PURAM</t>
  </si>
  <si>
    <t>V. THIRUGNANA SAMPANTHAM</t>
  </si>
  <si>
    <t>45 RAILWAY FEEDER ROAD</t>
  </si>
  <si>
    <t>NALINKUMAR M SHAH</t>
  </si>
  <si>
    <t>B/4-64 MANEK NAGAR</t>
  </si>
  <si>
    <t>CHANDAVARKAR ROAD</t>
  </si>
  <si>
    <t>BORIVALI WESTBOMBAY</t>
  </si>
  <si>
    <t>N. ALAGARSAMY</t>
  </si>
  <si>
    <t>S/O S.NATTRAYAN</t>
  </si>
  <si>
    <t>12,MASIMALAI LANE</t>
  </si>
  <si>
    <t>KIL VADAM BOKKI STREETPALANI</t>
  </si>
  <si>
    <t>SALEM</t>
  </si>
  <si>
    <t>PRABAKARAN A .</t>
  </si>
  <si>
    <t>NO 3 158 WARD 3</t>
  </si>
  <si>
    <t>SANCHEEVIRAYAN KADU KARUKKAL</t>
  </si>
  <si>
    <t>KARUKKALVADY R V AND P</t>
  </si>
  <si>
    <t>MOOLCHAND GHEVARCHAND JAIN</t>
  </si>
  <si>
    <t>387 SENTHIL NAGAR PERIYAR COLONY</t>
  </si>
  <si>
    <t>ANUPPARAPALAYAMPUDUR</t>
  </si>
  <si>
    <t>TIRUPPUR NEAR KRG COTIRUPPUR TAMIL NADU</t>
  </si>
  <si>
    <t>WEST MIDNAPORE</t>
  </si>
  <si>
    <t>MAMATA GHOSH</t>
  </si>
  <si>
    <t>W O ASHIS GHOSH NEPURA PASCHIM MEDINIPUR WEST</t>
  </si>
  <si>
    <t>BENGAL</t>
  </si>
  <si>
    <t>TARACHAND JIVRAM THACKER</t>
  </si>
  <si>
    <t>LOHAMA FALIYU</t>
  </si>
  <si>
    <t>KACHEHH</t>
  </si>
  <si>
    <t>NALIYA</t>
  </si>
  <si>
    <t>SANTOSH BHAUSAHEB THORAT</t>
  </si>
  <si>
    <t>SINNAR,NASHIK,PANCHALE</t>
  </si>
  <si>
    <t>SUJATHA PAIDIMARRI</t>
  </si>
  <si>
    <t>11-4-72/3/7 FLAT NO-303</t>
  </si>
  <si>
    <t>BHAVYA SINDU RESIDENCY</t>
  </si>
  <si>
    <t>NEHRU NAGARKHAMMAM</t>
  </si>
  <si>
    <t>GUNTUR</t>
  </si>
  <si>
    <t>KOLLIPARA MURALIDHARA RAO</t>
  </si>
  <si>
    <t>H.NO.6-2-11</t>
  </si>
  <si>
    <t>RAILPETA, STATION ROAD</t>
  </si>
  <si>
    <t>PONNUR(M)GUNTUR(DIST)</t>
  </si>
  <si>
    <t>CHENNAI</t>
  </si>
  <si>
    <t>RAKESH D</t>
  </si>
  <si>
    <t>Q 901, METRO ZONE</t>
  </si>
  <si>
    <t>44 PILLAIYAR KOIL STREET</t>
  </si>
  <si>
    <t>ANNA NAGARCHENNAI</t>
  </si>
  <si>
    <t>P. RAJESWARI</t>
  </si>
  <si>
    <t>159,ANBU NAGAR</t>
  </si>
  <si>
    <t>CRAWFORD</t>
  </si>
  <si>
    <t>SOPAN PANDIT SHINDE</t>
  </si>
  <si>
    <t>GURUKRUPA RO HOUSE RH NO 12</t>
  </si>
  <si>
    <t>JIJAMATA COLONY SHIVAJI NAGAR</t>
  </si>
  <si>
    <t>SATPUR NAHSIK SATPUR NASHIK</t>
  </si>
  <si>
    <t>DEVANSHI PATEL</t>
  </si>
  <si>
    <t>NO. 279, DEV DARSHAN APTS.</t>
  </si>
  <si>
    <t>1, BARNABY ROAD</t>
  </si>
  <si>
    <t>KILPAUKCHENNAI.</t>
  </si>
  <si>
    <t>MATHEWS PANICKER KOSHY PANICKER</t>
  </si>
  <si>
    <t>P B NO 18381</t>
  </si>
  <si>
    <t>AL ALIN</t>
  </si>
  <si>
    <t>UAEUAE</t>
  </si>
  <si>
    <t>ERNAKULAM</t>
  </si>
  <si>
    <t>HITESH ARORA</t>
  </si>
  <si>
    <t>BLOCK NO 12</t>
  </si>
  <si>
    <t>HOUSE NO 29</t>
  </si>
  <si>
    <t>GEETA COLONY</t>
  </si>
  <si>
    <t>JAMMU</t>
  </si>
  <si>
    <t>KEWAL KRISHAN ABROL</t>
  </si>
  <si>
    <t>299 A NEW PLOT</t>
  </si>
  <si>
    <t>JHUJHUNU</t>
  </si>
  <si>
    <t>SUNIL KUMAR</t>
  </si>
  <si>
    <t>S/O: Rajender Prasad Sotwara</t>
  </si>
  <si>
    <t>ABHISHEK AMRUT PATIL</t>
  </si>
  <si>
    <t>PLOT NO 514, N 3 ,</t>
  </si>
  <si>
    <t>CIDCO</t>
  </si>
  <si>
    <t>AURANGABADAURANGABAD</t>
  </si>
  <si>
    <t>PARBHANI</t>
  </si>
  <si>
    <t>UJWALA SUNIL GORE</t>
  </si>
  <si>
    <t>W O SUNIL GAURE SHRIKRUSHNA NAGAR PATHRI ROAD</t>
  </si>
  <si>
    <t>SELU SAILU PARBHANI MAHARASHTRA</t>
  </si>
  <si>
    <t>UJJAIN</t>
  </si>
  <si>
    <t>SANJOG PATIDAR</t>
  </si>
  <si>
    <t>SO OMPRAKASH 560 CHAMBAL</t>
  </si>
  <si>
    <t>MARG NAGDA UJJAIN MADHYA</t>
  </si>
  <si>
    <t>PRADESH</t>
  </si>
  <si>
    <t>M R RAVINDRA NATH</t>
  </si>
  <si>
    <t>3/21 SHOPPING STREET</t>
  </si>
  <si>
    <t>KUMARA PARK WEST</t>
  </si>
  <si>
    <t>VIJIT KUMAR SINGH</t>
  </si>
  <si>
    <t>S O AKHILESH KUMAR SINGH VILL</t>
  </si>
  <si>
    <t>MAJHARIYA PURABTOLATHANA BUXAR MAJHA</t>
  </si>
  <si>
    <t>BUXAR</t>
  </si>
  <si>
    <t>SAGORMOY BANERJEE</t>
  </si>
  <si>
    <t>H NO 56</t>
  </si>
  <si>
    <t>NEW BARADWARI</t>
  </si>
  <si>
    <t>SAKCHI,JAMSHEDPUR</t>
  </si>
  <si>
    <t>JAMSHEDPUR</t>
  </si>
  <si>
    <t>RAJEEV JAIN</t>
  </si>
  <si>
    <t>E 615</t>
  </si>
  <si>
    <t>KAMLA NAGAR</t>
  </si>
  <si>
    <t>AGRAUTTAR PRADESH</t>
  </si>
  <si>
    <t>SANGEETA S KESWANI</t>
  </si>
  <si>
    <t>FLAT NO. 401</t>
  </si>
  <si>
    <t>C-100 SHIVAJI MARG</t>
  </si>
  <si>
    <t>TILAK NAGAR</t>
  </si>
  <si>
    <t>HITESH SAVANTILAL MEHTA</t>
  </si>
  <si>
    <t>SABUWALA BUILDING PALDI GAM</t>
  </si>
  <si>
    <t>PATEL VAS PALDI AHMEDABAD CITY</t>
  </si>
  <si>
    <t>AHMEDABAD GUJARAT</t>
  </si>
  <si>
    <t>KAILASH CHANDRA JAIN</t>
  </si>
  <si>
    <t>258/1</t>
  </si>
  <si>
    <t>ALAKHDHAM NAGAR</t>
  </si>
  <si>
    <t>UJJAIN MP</t>
  </si>
  <si>
    <t>HIRALAL</t>
  </si>
  <si>
    <t>5-77/NA</t>
  </si>
  <si>
    <t>15TH STREET, MMDA COLONY</t>
  </si>
  <si>
    <t>MADURAVOYALMADURAVOYAL</t>
  </si>
  <si>
    <t>DHANBAD</t>
  </si>
  <si>
    <t>DINESH PRASAD BARNWAL</t>
  </si>
  <si>
    <t>SUHAGAN</t>
  </si>
  <si>
    <t>AADARSH MENTION</t>
  </si>
  <si>
    <t>P O JHARIA</t>
  </si>
  <si>
    <t>B. SUGANTHA</t>
  </si>
  <si>
    <t>223,RACE COURSE</t>
  </si>
  <si>
    <t>GITA BHATTACHARJEE</t>
  </si>
  <si>
    <t>BYANG CHATRA ROAD 3 RD BY LANE</t>
  </si>
  <si>
    <t>COOCH BEHAR COOCHBEHAR 1</t>
  </si>
  <si>
    <t>COOCH BEHAR</t>
  </si>
  <si>
    <t>MADHAB CHANDRA SAHU</t>
  </si>
  <si>
    <t>AT/PO - DULAMPUR</t>
  </si>
  <si>
    <t>VIA - GODVAGA</t>
  </si>
  <si>
    <t>BARGARH</t>
  </si>
  <si>
    <t>RAVI KUMAR VISHWAKARMA</t>
  </si>
  <si>
    <t>SUSNILEWA</t>
  </si>
  <si>
    <t>NAG NAGAR</t>
  </si>
  <si>
    <t>DHANBAD O</t>
  </si>
  <si>
    <t>NIRMAL HIRALAL PHOPHALIA</t>
  </si>
  <si>
    <t>B-12,13, CHINAR,</t>
  </si>
  <si>
    <t>R.A.KIDWAI ROAD,</t>
  </si>
  <si>
    <t>E.R. NATARAJAN</t>
  </si>
  <si>
    <t>47/1,S.N.D.ROAD</t>
  </si>
  <si>
    <t>TIRUCHENGODE</t>
  </si>
  <si>
    <t>P. SHANMUGAM</t>
  </si>
  <si>
    <t>26,RAMALINGA NAGAR</t>
  </si>
  <si>
    <t>2ND LAYOUT</t>
  </si>
  <si>
    <t>SAIBABA MISSION POCOIMBATORE</t>
  </si>
  <si>
    <t>KANKER</t>
  </si>
  <si>
    <t>SAURABH SINGH THAKUR</t>
  </si>
  <si>
    <t>HNO 618 ANTAGDH ANTAGDH</t>
  </si>
  <si>
    <t>DEHARIPARA S VILL ANTAGARH</t>
  </si>
  <si>
    <t>TEH ANTAGARH DIST UTTAR</t>
  </si>
  <si>
    <t>AKSHAY JAIN</t>
  </si>
  <si>
    <t>3B MAYFLOWER ROYALE APT 21G BASHKAYA</t>
  </si>
  <si>
    <t>RALU RD EASTRS PURAM</t>
  </si>
  <si>
    <t>COIMBATORE TAMIL NADU</t>
  </si>
  <si>
    <t>VALIYAVEETTIL JOY JISMON</t>
  </si>
  <si>
    <t>VALIYAVEETIL HOUSE 168522</t>
  </si>
  <si>
    <t>KHANNA NAGAR PO KORATTY</t>
  </si>
  <si>
    <t>SK HIMMAT ALI</t>
  </si>
  <si>
    <t>C O SK MURSHED ALI BALIPAL KAJLA PASCHIM</t>
  </si>
  <si>
    <t>MEDINIPUR WEST BENGAL</t>
  </si>
  <si>
    <t>DHANANJAY RAMANLAL SHAH</t>
  </si>
  <si>
    <t>19A</t>
  </si>
  <si>
    <t>UCO BANK AREA</t>
  </si>
  <si>
    <t>PS - MANGO , EAST SINGHBHUM</t>
  </si>
  <si>
    <t>JOSHI DARSHANBHAI ARUNBHAI</t>
  </si>
  <si>
    <t>C 3/35 GOVT QUT</t>
  </si>
  <si>
    <t>OPP BAHUMALI BHAVAN</t>
  </si>
  <si>
    <t>RAJKOTGUJARAT INDIA</t>
  </si>
  <si>
    <t>PORBANDAR</t>
  </si>
  <si>
    <t>HITESH B.GORASIYA</t>
  </si>
  <si>
    <t>BEHIND PARADISE CINEMA</t>
  </si>
  <si>
    <t>OPP.PANCHNATH MAHADEV TEMPLE</t>
  </si>
  <si>
    <t>'DEVE KRUPA'PORBANDAR</t>
  </si>
  <si>
    <t>KALPESHKUMAR JIVANBHAI PATEL</t>
  </si>
  <si>
    <t>A P VAHAN FALIA</t>
  </si>
  <si>
    <t>MATWAD TA JALALPORE</t>
  </si>
  <si>
    <t>NAVSARI</t>
  </si>
  <si>
    <t>MANISH KUMAR ASTHANA</t>
  </si>
  <si>
    <t>H.NO.17, RAJEEV NAGAR,</t>
  </si>
  <si>
    <t>KASTURBA NAGAR,</t>
  </si>
  <si>
    <t>RATLAM (M.P.)</t>
  </si>
  <si>
    <t>MAHESH.C.H</t>
  </si>
  <si>
    <t>C/O JAIN TEMPLE STREET</t>
  </si>
  <si>
    <t>DOOR NO 7-3-14</t>
  </si>
  <si>
    <t>TENALI</t>
  </si>
  <si>
    <t>NERELLA ANIL KUMAR</t>
  </si>
  <si>
    <t>D NO 10 95 VYSYA STREET</t>
  </si>
  <si>
    <t>NAGULUPPALAPADU MANDAL</t>
  </si>
  <si>
    <t>PRAKASH DISTRICTAMMANABROLU ANDHRA PRADESH</t>
  </si>
  <si>
    <t>BELLARY</t>
  </si>
  <si>
    <t>NABEEN KUMAR SAHU</t>
  </si>
  <si>
    <t>QTRS NO 02/11</t>
  </si>
  <si>
    <t>V V NAGAR TRANAGALLA</t>
  </si>
  <si>
    <t>K SOMASUNDARAM</t>
  </si>
  <si>
    <t>H 23 MADURA GARDEN NO 491/15</t>
  </si>
  <si>
    <t>P H ROAD MADURAVOYAL</t>
  </si>
  <si>
    <t>CHENNAI TAMIL NADU INDIA</t>
  </si>
  <si>
    <t>S. MUTHUKANNAN</t>
  </si>
  <si>
    <t>23,OLD MAHALI PATTI ROAD</t>
  </si>
  <si>
    <t>SOUTHGATE</t>
  </si>
  <si>
    <t>P. RANGANAYAKI AMMAL</t>
  </si>
  <si>
    <t>15 PALANIAPPA NAGAR</t>
  </si>
  <si>
    <t>SOWRIPALAYAM</t>
  </si>
  <si>
    <t>M. SAI NAGESH</t>
  </si>
  <si>
    <t>24/5 SAI NIVAS</t>
  </si>
  <si>
    <t>II CROSS ROAD</t>
  </si>
  <si>
    <t>RAMALINGAM NAGAR, K.K.PUDURCOIMBATORE</t>
  </si>
  <si>
    <t>PATNA</t>
  </si>
  <si>
    <t>ASHA KUMARI</t>
  </si>
  <si>
    <t>G-48</t>
  </si>
  <si>
    <t>P C COLONY</t>
  </si>
  <si>
    <t>KANKARBAGH</t>
  </si>
  <si>
    <t>INDU .</t>
  </si>
  <si>
    <t>H.NO.44-A</t>
  </si>
  <si>
    <t>NEHRU KUTIYA ,MALKA GANJ</t>
  </si>
  <si>
    <t>DELHI,NORTH DELHI</t>
  </si>
  <si>
    <t>TANVI GARG</t>
  </si>
  <si>
    <t>A-74 ASHOK NAGAR GHAZIABAD</t>
  </si>
  <si>
    <t>GHAZIABAD UTTAR PRADESH</t>
  </si>
  <si>
    <t>ALLAHABAD</t>
  </si>
  <si>
    <t>KHURSHEED AHMAD</t>
  </si>
  <si>
    <t>SARDAR PATEL MARG</t>
  </si>
  <si>
    <t>ANIKET C SHINDE</t>
  </si>
  <si>
    <t>C-901 NANCY TOWERS</t>
  </si>
  <si>
    <t>NR KEDARI PUMP</t>
  </si>
  <si>
    <t>WANOWARIE</t>
  </si>
  <si>
    <t>SAGAR VIKRAM RAUT</t>
  </si>
  <si>
    <t>RAJE AMARSINGH COLONY</t>
  </si>
  <si>
    <t>MALEGAON BK PIN CODE 413115</t>
  </si>
  <si>
    <t>SHERBANU UMAR</t>
  </si>
  <si>
    <t>NO 523</t>
  </si>
  <si>
    <t>6TH MAIN ROAD</t>
  </si>
  <si>
    <t>YESHWANTHPURBANGALORE</t>
  </si>
  <si>
    <t>KARUNA BISWAS</t>
  </si>
  <si>
    <t>BHARAT HOUSING</t>
  </si>
  <si>
    <t>SHYAMNAGAR</t>
  </si>
  <si>
    <t>24 PGS (N).</t>
  </si>
  <si>
    <t>ANJAN KUMAR SINGH</t>
  </si>
  <si>
    <t>INDIRA VIKAS COLONY</t>
  </si>
  <si>
    <t>AVTAR PARK MUKHERJEE NAGARDELHI</t>
  </si>
  <si>
    <t>ALIGARH</t>
  </si>
  <si>
    <t>SATENDRA SINGH</t>
  </si>
  <si>
    <t>HO NO 8/ 202</t>
  </si>
  <si>
    <t>SARAI LABARIA</t>
  </si>
  <si>
    <t>MUHAMMED FAIZAL M B</t>
  </si>
  <si>
    <t>M B HOUSE</t>
  </si>
  <si>
    <t>KARIMBANA KAUVAL</t>
  </si>
  <si>
    <t>PAPPINISSERI,CHUNGAMKANNUR</t>
  </si>
  <si>
    <t>KEEL VADAM POKKI STREETPALANI</t>
  </si>
  <si>
    <t>BETUL</t>
  </si>
  <si>
    <t>ARVIND KUMAR GUPTA</t>
  </si>
  <si>
    <t>C/O A G CHEMICAL PRODUCT</t>
  </si>
  <si>
    <t>ITARSI ROAD</t>
  </si>
  <si>
    <t>SAGAR</t>
  </si>
  <si>
    <t>MEENA TIWARI</t>
  </si>
  <si>
    <t>WARD NO. 06 GOPALGANJ</t>
  </si>
  <si>
    <t>WG.CDR.K.V. RAMAKRISHNAN</t>
  </si>
  <si>
    <t>ANANTAPUR</t>
  </si>
  <si>
    <t>K. RAMPRASAD</t>
  </si>
  <si>
    <t>SREE RADHAKRISHNA FERTILISERS</t>
  </si>
  <si>
    <t>KALLURU R.S.</t>
  </si>
  <si>
    <t>ANANTAPUR (AP)</t>
  </si>
  <si>
    <t>A SHANKAR</t>
  </si>
  <si>
    <t>QTR NO 327/B</t>
  </si>
  <si>
    <t>SECTOR 8</t>
  </si>
  <si>
    <t>UKKUNAGARAMVISAKHAPATNAM</t>
  </si>
  <si>
    <t>TIRUVARUR</t>
  </si>
  <si>
    <t>G VIJAYABHARATHI</t>
  </si>
  <si>
    <t>73 NAGAI ROAD</t>
  </si>
  <si>
    <t>KIDARENKONDAN</t>
  </si>
  <si>
    <t>K. MAHESWARI</t>
  </si>
  <si>
    <t>41,SMALL SOWRASTRA STREET</t>
  </si>
  <si>
    <t>TIRUCHY</t>
  </si>
  <si>
    <t>PURUSOTHAMAN N</t>
  </si>
  <si>
    <t>1/1877, PALAVANATHAM</t>
  </si>
  <si>
    <t>VIRUDHUNAGAR</t>
  </si>
  <si>
    <t>S. DEVANANDAN</t>
  </si>
  <si>
    <t>IX/1055,ANAND NIWAS</t>
  </si>
  <si>
    <t>L.G.PAI ROAD</t>
  </si>
  <si>
    <t>COCHIN</t>
  </si>
  <si>
    <t>RUHI RAJ</t>
  </si>
  <si>
    <t>DAHIAWAN TOLA</t>
  </si>
  <si>
    <t>CHAPRA</t>
  </si>
  <si>
    <t>SAHARANPUR</t>
  </si>
  <si>
    <t>PANKAJ SHARMA .</t>
  </si>
  <si>
    <t>H NO 036</t>
  </si>
  <si>
    <t>BABAIL BUZURG</t>
  </si>
  <si>
    <t>JAISALMER</t>
  </si>
  <si>
    <t>NARENDRA KUMAR BHATIA</t>
  </si>
  <si>
    <t>BHATIA NEWS AGENCY,</t>
  </si>
  <si>
    <t>RAMESHCHANDRA J VYAS</t>
  </si>
  <si>
    <t>POST OFFICE CHOWK,</t>
  </si>
  <si>
    <t>NR. KADVA PATIDAR SAMAJ,</t>
  </si>
  <si>
    <t>DHORAJI</t>
  </si>
  <si>
    <t>MEENU GUPTA</t>
  </si>
  <si>
    <t>RUBY SPARES</t>
  </si>
  <si>
    <t>202,RANGOLI TIME COMPLEX</t>
  </si>
  <si>
    <t>BABASAHEB AMBEDKAR ROAD,PAREL (E)BOMBAY</t>
  </si>
  <si>
    <t>DIVYA BHAGWANBHAI PATEL</t>
  </si>
  <si>
    <t>11 BHAV BINDU 2ND FLOOR</t>
  </si>
  <si>
    <t>N S ROAD NO 3 JVPD SCHEME</t>
  </si>
  <si>
    <t>VILE PARLE (W)</t>
  </si>
  <si>
    <t>P P JAIKISHORE</t>
  </si>
  <si>
    <t>D NO 8/472/7</t>
  </si>
  <si>
    <t>GANDLA STREET</t>
  </si>
  <si>
    <t>CHITTOOR DIST</t>
  </si>
  <si>
    <t>SRIKALAHASTHI</t>
  </si>
  <si>
    <t>A V N R MADHUSUDHAN</t>
  </si>
  <si>
    <t>KNAS ENTERPRISES</t>
  </si>
  <si>
    <t>224 4TH MAIN 3RD CROSS</t>
  </si>
  <si>
    <t>CHAMRAJPETBANGALORE</t>
  </si>
  <si>
    <t>VIJAY KUMAR BHATT</t>
  </si>
  <si>
    <t>DOOR NO 3/2</t>
  </si>
  <si>
    <t>ARAVAMUDEN STREET</t>
  </si>
  <si>
    <t>RAAJES.V. .</t>
  </si>
  <si>
    <t>NEW NO:67, OLD NO:28,</t>
  </si>
  <si>
    <t>NEW AVADI ROAD,</t>
  </si>
  <si>
    <t>LALIT KUMAR</t>
  </si>
  <si>
    <t>27 AZIZ MULK</t>
  </si>
  <si>
    <t>3RD STREET</t>
  </si>
  <si>
    <t>THOUSAND LIGHTMADRAS</t>
  </si>
  <si>
    <t>RAMAKANT .</t>
  </si>
  <si>
    <t>MISHRAN</t>
  </si>
  <si>
    <t>KHALAPAR</t>
  </si>
  <si>
    <t>SUNIL P KESWANI</t>
  </si>
  <si>
    <t>C-100</t>
  </si>
  <si>
    <t>SHIVAJI MARG</t>
  </si>
  <si>
    <t>BHANU KUMAR PARWAR</t>
  </si>
  <si>
    <t>209 TULSI PLAZA 100 KAILASH MARG</t>
  </si>
  <si>
    <t>MALHARGANJ</t>
  </si>
  <si>
    <t>INDOREMADHYA PRADESH</t>
  </si>
  <si>
    <t>G V S PRABHAKARA RAO</t>
  </si>
  <si>
    <t>FLAT NO 402</t>
  </si>
  <si>
    <t>HEMA BHASKAR RESIDENCY</t>
  </si>
  <si>
    <t>STREET NO 6 HABSIGUDAHYDERABAD</t>
  </si>
  <si>
    <t>SRIRAM VIJAYALAKSHMI</t>
  </si>
  <si>
    <t>RAMANNAPETA</t>
  </si>
  <si>
    <t>C/O SURESH ENTPS (62685)WARANGAL</t>
  </si>
  <si>
    <t>SANJAY RUKMANNA MORE</t>
  </si>
  <si>
    <t>1256 H NO 61</t>
  </si>
  <si>
    <t>HINDALGA LAXMI NAGAR</t>
  </si>
  <si>
    <t>LAXMI ROADBELGAUM KARNATAKA</t>
  </si>
  <si>
    <t>OP JAGANATHAN .</t>
  </si>
  <si>
    <t>53 - C NAGAIYAN THOTTAM STREET</t>
  </si>
  <si>
    <t>TRICHI ROAD ONDIPUDUR (PO)</t>
  </si>
  <si>
    <t>P. JAGANATHAN</t>
  </si>
  <si>
    <t>SITE NO 52</t>
  </si>
  <si>
    <t>GRG CHANDRA GANDHI NAGAR</t>
  </si>
  <si>
    <t>SOWRIPALAYAMCOIMBATORE</t>
  </si>
  <si>
    <t>V. SUMATHI</t>
  </si>
  <si>
    <t>R-18,KOVAIPUDUR (PO)</t>
  </si>
  <si>
    <t>MAMTA VERMA</t>
  </si>
  <si>
    <t>SHAKUNTALA SHIKSHA NIKETAN</t>
  </si>
  <si>
    <t>DAHIYAWAN TOLA TARI</t>
  </si>
  <si>
    <t>CHAPRA SARAN</t>
  </si>
  <si>
    <t>PARESH MEHTA</t>
  </si>
  <si>
    <t>'ARIHANT'</t>
  </si>
  <si>
    <t>8-JAIRAJ PLOT</t>
  </si>
  <si>
    <t>JAGRUTI H PATEL</t>
  </si>
  <si>
    <t>FLAT NO 279 7TH FLOOR</t>
  </si>
  <si>
    <t>DEVDARSHAN APARTMENTS</t>
  </si>
  <si>
    <t>1 BARNABY ROAD KILPAUKCHENNAI</t>
  </si>
  <si>
    <t>VARSHA DUDHERIA</t>
  </si>
  <si>
    <t>VARSHA INVESTMENT</t>
  </si>
  <si>
    <t>NO.46 II FLOOR</t>
  </si>
  <si>
    <t>K.H.ROADBANGALORE</t>
  </si>
  <si>
    <t>K. SATHISH KUMAR</t>
  </si>
  <si>
    <t>276,KRUPPA GOWDER STREET</t>
  </si>
  <si>
    <t>T.K. NAGARAJAN</t>
  </si>
  <si>
    <t>34,T.V.SAMY ROAD</t>
  </si>
  <si>
    <t>KANCHIPURAM</t>
  </si>
  <si>
    <t>T.S. RAMACHANDRAN</t>
  </si>
  <si>
    <t>4/121 ASWIN FLATS</t>
  </si>
  <si>
    <t>KRISHNAMACHARI NAGAR 5-TH STREET</t>
  </si>
  <si>
    <t>ALAPAKKAMCHENNAI</t>
  </si>
  <si>
    <t>R. PALANISAMY</t>
  </si>
  <si>
    <t>S/O K.RAJU</t>
  </si>
  <si>
    <t>71 A, CHETTI MADAM</t>
  </si>
  <si>
    <t>S. RAVICHANDRAN</t>
  </si>
  <si>
    <t>SELLAPPA OIL MILLS,SALEM ROAD</t>
  </si>
  <si>
    <t>48,T.KAILASAMPALAYAM POST</t>
  </si>
  <si>
    <t>TIRUCHENGODESALEM</t>
  </si>
  <si>
    <t>R.K. NIRMALA</t>
  </si>
  <si>
    <t>3,KUPPU MUDALI STREET</t>
  </si>
  <si>
    <t>J. SARADHAMANI</t>
  </si>
  <si>
    <t>SF.NO 52</t>
  </si>
  <si>
    <t>P.K. AVARACHAN</t>
  </si>
  <si>
    <t>FEDERAL BANK LTD.</t>
  </si>
  <si>
    <t>MUVATTUPUZHA,KERALA</t>
  </si>
  <si>
    <t>GEETHA C S</t>
  </si>
  <si>
    <t>CHATHAVELICHIRA</t>
  </si>
  <si>
    <t>C M C 24,</t>
  </si>
  <si>
    <t>CHERTHALA</t>
  </si>
  <si>
    <t>GAYA</t>
  </si>
  <si>
    <t>SUPRIYA SNEHA</t>
  </si>
  <si>
    <t>ANAND KUMAR</t>
  </si>
  <si>
    <t>203 VAIBHAV HEIGHTS</t>
  </si>
  <si>
    <t>GAYA DOBHI ROAD</t>
  </si>
  <si>
    <t>RAJIV SINHA</t>
  </si>
  <si>
    <t>SO LATE ASHOK KUMAR SINHA Q.NO</t>
  </si>
  <si>
    <t>93NR TETULMARI HOSPITAL BOGL</t>
  </si>
  <si>
    <t>TETULMARI COLLIERY CHANDORE</t>
  </si>
  <si>
    <t>KATRASGARH</t>
  </si>
  <si>
    <t>LEENA M SHAH</t>
  </si>
  <si>
    <t>MAHESH MAHIPATBHAI SHAH</t>
  </si>
  <si>
    <t>JINTAN ROAD OPP KONDH WADI</t>
  </si>
  <si>
    <t>STATION ROAD</t>
  </si>
  <si>
    <t>SURENDRANAGARSURENDRANAGAR</t>
  </si>
  <si>
    <t>RENESH SHANKARRAO RATNAPAGOL</t>
  </si>
  <si>
    <t>FL NO 2 19 SR NO 42 C JIVHALA</t>
  </si>
  <si>
    <t>HSG SOC OLD MIDC ROAD</t>
  </si>
  <si>
    <t>GODOLI SATARA</t>
  </si>
  <si>
    <t>ISHWARAPPA B KOTI</t>
  </si>
  <si>
    <t>SHREE DANESHWARI AUTOMOTIVES</t>
  </si>
  <si>
    <t>SHOP D 224 SHINDE COMPLEX</t>
  </si>
  <si>
    <t>NEELIGIN ROADHUBLI</t>
  </si>
  <si>
    <t>MUKESH HEMDEV</t>
  </si>
  <si>
    <t>58/15 RADHIKA APARTMENTS</t>
  </si>
  <si>
    <t>GROUND FLOOR,39TH CROSS</t>
  </si>
  <si>
    <t>4TH 'T' BLOCK,JAYA NAGARBANGALORE</t>
  </si>
  <si>
    <t>SELVAMUTHUKUMAR M A</t>
  </si>
  <si>
    <t>NO 37, SELVA NILAYAM</t>
  </si>
  <si>
    <t>KONGU NAGAR</t>
  </si>
  <si>
    <t>2ND STREETTIRUPUR</t>
  </si>
  <si>
    <t>R. SURESH BABU</t>
  </si>
  <si>
    <t>384,VYSIAL STREET</t>
  </si>
  <si>
    <t>PARUL K UPADHYAYA</t>
  </si>
  <si>
    <t>ROOM NO 602 THAKUR PRASAD</t>
  </si>
  <si>
    <t>V N PURAV MARG</t>
  </si>
  <si>
    <t>OPP JOGANI INDASTRIYAL SIONCHUNABHATTI MUMBAI</t>
  </si>
  <si>
    <t>BHUPENDRA PANDYA</t>
  </si>
  <si>
    <t>1A/28 ASHA NAGAR</t>
  </si>
  <si>
    <t>W.E.HIGHWAY</t>
  </si>
  <si>
    <t>BORIVALI EASTBOMBAY</t>
  </si>
  <si>
    <t>Lambodhara Textiles Limited</t>
  </si>
  <si>
    <t>Total Unpaid</t>
  </si>
  <si>
    <t>Details of Unpaid Dividend for Financial year 2022-2023 pursuant to Section 124(2) of the Companies Act, 2013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</si>
</sst>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43" fontId="0" fillId="0" borderId="0" xfId="42" applyFont="1" applyAlignment="1">
      <alignment/>
    </xf>
    <xf numFmtId="43" fontId="0" fillId="0" borderId="18" xfId="42" applyFont="1" applyBorder="1" applyAlignment="1">
      <alignment wrapText="1"/>
    </xf>
    <xf numFmtId="43" fontId="0" fillId="0" borderId="19" xfId="42" applyFont="1" applyBorder="1" applyAlignment="1">
      <alignment wrapText="1"/>
    </xf>
    <xf numFmtId="43" fontId="0" fillId="0" borderId="20" xfId="42" applyFont="1" applyBorder="1" applyAlignment="1">
      <alignment wrapText="1"/>
    </xf>
    <xf numFmtId="43" fontId="0" fillId="33" borderId="20" xfId="42" applyFont="1" applyFill="1" applyBorder="1" applyAlignment="1">
      <alignment wrapText="1"/>
    </xf>
    <xf numFmtId="43" fontId="0" fillId="0" borderId="21" xfId="42" applyFont="1" applyBorder="1" applyAlignment="1">
      <alignment wrapText="1"/>
    </xf>
    <xf numFmtId="43" fontId="0" fillId="0" borderId="22" xfId="42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0"/>
  <sheetViews>
    <sheetView showGridLines="0" tabSelected="1" zoomScalePageLayoutView="0" workbookViewId="0" topLeftCell="A1">
      <selection activeCell="D7" sqref="D7"/>
    </sheetView>
  </sheetViews>
  <sheetFormatPr defaultColWidth="8.796875" defaultRowHeight="14.25"/>
  <cols>
    <col min="1" max="1" width="5.5" style="0" bestFit="1" customWidth="1"/>
    <col min="2" max="2" width="19.3984375" style="0" customWidth="1"/>
    <col min="3" max="3" width="30" style="0" customWidth="1"/>
    <col min="4" max="4" width="35.3984375" style="0" customWidth="1"/>
    <col min="5" max="5" width="33.3984375" style="0" customWidth="1"/>
    <col min="6" max="6" width="30.5" style="0" customWidth="1"/>
    <col min="7" max="7" width="15.09765625" style="0" customWidth="1"/>
    <col min="8" max="8" width="7" style="0" bestFit="1" customWidth="1"/>
    <col min="9" max="9" width="10" style="14" bestFit="1" customWidth="1"/>
  </cols>
  <sheetData>
    <row r="2" spans="1:9" ht="14.25">
      <c r="A2" s="21" t="s">
        <v>750</v>
      </c>
      <c r="B2" s="21"/>
      <c r="C2" s="21"/>
      <c r="D2" s="21"/>
      <c r="E2" s="21"/>
      <c r="F2" s="21"/>
      <c r="G2" s="21"/>
      <c r="H2" s="21"/>
      <c r="I2" s="21"/>
    </row>
    <row r="3" spans="1:9" ht="14.25">
      <c r="A3" s="21" t="s">
        <v>752</v>
      </c>
      <c r="B3" s="21"/>
      <c r="C3" s="21"/>
      <c r="D3" s="21"/>
      <c r="E3" s="21"/>
      <c r="F3" s="21"/>
      <c r="G3" s="21"/>
      <c r="H3" s="21"/>
      <c r="I3" s="21"/>
    </row>
    <row r="4" ht="15" thickBot="1"/>
    <row r="5" spans="1:9" ht="15" thickBo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5" t="s">
        <v>8</v>
      </c>
    </row>
    <row r="6" spans="1:9" ht="14.25">
      <c r="A6" s="10">
        <v>1810</v>
      </c>
      <c r="B6" s="11" t="str">
        <f>"1204200000179749"</f>
        <v>1204200000179749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9</v>
      </c>
      <c r="H6" s="11">
        <v>360003</v>
      </c>
      <c r="I6" s="16">
        <v>14.25</v>
      </c>
    </row>
    <row r="7" spans="1:9" ht="28.5">
      <c r="A7" s="6">
        <v>2226</v>
      </c>
      <c r="B7" s="2" t="str">
        <f>"1208880000035181"</f>
        <v>1208880000035181</v>
      </c>
      <c r="C7" s="2" t="s">
        <v>15</v>
      </c>
      <c r="D7" s="2" t="s">
        <v>16</v>
      </c>
      <c r="E7" s="2"/>
      <c r="F7" s="2"/>
      <c r="G7" s="2" t="s">
        <v>14</v>
      </c>
      <c r="H7" s="2">
        <v>110019</v>
      </c>
      <c r="I7" s="17">
        <v>4.5</v>
      </c>
    </row>
    <row r="8" spans="1:9" ht="14.25">
      <c r="A8" s="6">
        <v>2952</v>
      </c>
      <c r="B8" s="2" t="str">
        <f>"1203320128127173"</f>
        <v>1203320128127173</v>
      </c>
      <c r="C8" s="2" t="s">
        <v>18</v>
      </c>
      <c r="D8" s="2" t="s">
        <v>19</v>
      </c>
      <c r="E8" s="2" t="s">
        <v>20</v>
      </c>
      <c r="F8" s="2"/>
      <c r="G8" s="2" t="s">
        <v>17</v>
      </c>
      <c r="H8" s="2">
        <v>207242</v>
      </c>
      <c r="I8" s="17">
        <v>7.5</v>
      </c>
    </row>
    <row r="9" spans="1:9" ht="28.5">
      <c r="A9" s="6">
        <v>3177</v>
      </c>
      <c r="B9" s="2" t="str">
        <f>"1208160086802907"</f>
        <v>1208160086802907</v>
      </c>
      <c r="C9" s="2" t="s">
        <v>23</v>
      </c>
      <c r="D9" s="2" t="s">
        <v>24</v>
      </c>
      <c r="E9" s="2" t="s">
        <v>25</v>
      </c>
      <c r="F9" s="2" t="s">
        <v>26</v>
      </c>
      <c r="G9" s="2" t="s">
        <v>22</v>
      </c>
      <c r="H9" s="2">
        <v>248001</v>
      </c>
      <c r="I9" s="17">
        <v>75</v>
      </c>
    </row>
    <row r="10" spans="1:9" ht="14.25">
      <c r="A10" s="6">
        <v>3449</v>
      </c>
      <c r="B10" s="2" t="str">
        <f>"1304140008649350"</f>
        <v>1304140008649350</v>
      </c>
      <c r="C10" s="2" t="s">
        <v>27</v>
      </c>
      <c r="D10" s="2" t="s">
        <v>28</v>
      </c>
      <c r="E10" s="2" t="s">
        <v>29</v>
      </c>
      <c r="F10" s="2"/>
      <c r="G10" s="2" t="s">
        <v>30</v>
      </c>
      <c r="H10" s="2">
        <v>305901</v>
      </c>
      <c r="I10" s="17">
        <v>7.5</v>
      </c>
    </row>
    <row r="11" spans="1:9" ht="14.25">
      <c r="A11" s="6">
        <v>3512</v>
      </c>
      <c r="B11" s="2" t="str">
        <f>"1201770100924429"</f>
        <v>1201770100924429</v>
      </c>
      <c r="C11" s="2" t="s">
        <v>32</v>
      </c>
      <c r="D11" s="2" t="s">
        <v>33</v>
      </c>
      <c r="E11" s="2" t="s">
        <v>34</v>
      </c>
      <c r="F11" s="2"/>
      <c r="G11" s="2" t="s">
        <v>31</v>
      </c>
      <c r="H11" s="2">
        <v>322230</v>
      </c>
      <c r="I11" s="17">
        <v>75</v>
      </c>
    </row>
    <row r="12" spans="1:9" ht="28.5">
      <c r="A12" s="6">
        <v>5113</v>
      </c>
      <c r="B12" s="2" t="str">
        <f>"1208160050516631"</f>
        <v>1208160050516631</v>
      </c>
      <c r="C12" s="2" t="s">
        <v>35</v>
      </c>
      <c r="D12" s="2" t="s">
        <v>36</v>
      </c>
      <c r="E12" s="2" t="s">
        <v>37</v>
      </c>
      <c r="F12" s="2"/>
      <c r="G12" s="2" t="s">
        <v>38</v>
      </c>
      <c r="H12" s="2">
        <v>400068</v>
      </c>
      <c r="I12" s="17">
        <v>3.75</v>
      </c>
    </row>
    <row r="13" spans="1:9" ht="28.5">
      <c r="A13" s="6">
        <v>5312</v>
      </c>
      <c r="B13" s="2" t="str">
        <f>"1208870159975624"</f>
        <v>1208870159975624</v>
      </c>
      <c r="C13" s="2" t="s">
        <v>40</v>
      </c>
      <c r="D13" s="2" t="s">
        <v>41</v>
      </c>
      <c r="E13" s="2" t="s">
        <v>42</v>
      </c>
      <c r="F13" s="2" t="s">
        <v>43</v>
      </c>
      <c r="G13" s="2" t="s">
        <v>39</v>
      </c>
      <c r="H13" s="2">
        <v>400092</v>
      </c>
      <c r="I13" s="17">
        <v>15</v>
      </c>
    </row>
    <row r="14" spans="1:9" ht="28.5">
      <c r="A14" s="6">
        <v>6653</v>
      </c>
      <c r="B14" s="2" t="str">
        <f>"IN30021417646045"</f>
        <v>IN30021417646045</v>
      </c>
      <c r="C14" s="2" t="s">
        <v>44</v>
      </c>
      <c r="D14" s="2" t="s">
        <v>45</v>
      </c>
      <c r="E14" s="2" t="s">
        <v>46</v>
      </c>
      <c r="F14" s="2" t="s">
        <v>47</v>
      </c>
      <c r="G14" s="2"/>
      <c r="H14" s="2">
        <v>444004</v>
      </c>
      <c r="I14" s="17">
        <v>321.75</v>
      </c>
    </row>
    <row r="15" spans="1:9" ht="14.25">
      <c r="A15" s="6">
        <v>4504</v>
      </c>
      <c r="B15" s="2" t="str">
        <f>"1208160082301449"</f>
        <v>1208160082301449</v>
      </c>
      <c r="C15" s="2" t="s">
        <v>49</v>
      </c>
      <c r="D15" s="2" t="s">
        <v>50</v>
      </c>
      <c r="E15" s="2"/>
      <c r="F15" s="2"/>
      <c r="G15" s="2" t="s">
        <v>48</v>
      </c>
      <c r="H15" s="2">
        <v>394160</v>
      </c>
      <c r="I15" s="17">
        <v>60</v>
      </c>
    </row>
    <row r="16" spans="1:9" ht="28.5">
      <c r="A16" s="6">
        <v>5352</v>
      </c>
      <c r="B16" s="2" t="str">
        <f>"IN30023912270027"</f>
        <v>IN30023912270027</v>
      </c>
      <c r="C16" s="2" t="s">
        <v>51</v>
      </c>
      <c r="D16" s="2" t="s">
        <v>52</v>
      </c>
      <c r="E16" s="2" t="s">
        <v>53</v>
      </c>
      <c r="F16" s="2" t="s">
        <v>54</v>
      </c>
      <c r="G16" s="2"/>
      <c r="H16" s="2">
        <v>400097</v>
      </c>
      <c r="I16" s="17">
        <v>22.5</v>
      </c>
    </row>
    <row r="17" spans="1:9" ht="28.5">
      <c r="A17" s="6">
        <v>7473</v>
      </c>
      <c r="B17" s="2" t="str">
        <f>"IN30021418293609"</f>
        <v>IN30021418293609</v>
      </c>
      <c r="C17" s="2" t="s">
        <v>55</v>
      </c>
      <c r="D17" s="2" t="s">
        <v>56</v>
      </c>
      <c r="E17" s="2" t="s">
        <v>57</v>
      </c>
      <c r="F17" s="2" t="s">
        <v>58</v>
      </c>
      <c r="G17" s="2"/>
      <c r="H17" s="2">
        <v>530016</v>
      </c>
      <c r="I17" s="17">
        <v>7.5</v>
      </c>
    </row>
    <row r="18" spans="1:9" ht="14.25">
      <c r="A18" s="6">
        <v>7879</v>
      </c>
      <c r="B18" s="2" t="str">
        <f>"1204720000221358"</f>
        <v>1204720000221358</v>
      </c>
      <c r="C18" s="2" t="s">
        <v>61</v>
      </c>
      <c r="D18" s="2" t="s">
        <v>62</v>
      </c>
      <c r="E18" s="2" t="s">
        <v>63</v>
      </c>
      <c r="F18" s="2"/>
      <c r="G18" s="2" t="s">
        <v>60</v>
      </c>
      <c r="H18" s="2">
        <v>570008</v>
      </c>
      <c r="I18" s="17">
        <v>0.75</v>
      </c>
    </row>
    <row r="19" spans="1:9" ht="28.5">
      <c r="A19" s="6">
        <v>8929</v>
      </c>
      <c r="B19" s="2" t="str">
        <f>"1201090021792569"</f>
        <v>1201090021792569</v>
      </c>
      <c r="C19" s="2" t="s">
        <v>65</v>
      </c>
      <c r="D19" s="2" t="s">
        <v>66</v>
      </c>
      <c r="E19" s="2" t="s">
        <v>67</v>
      </c>
      <c r="F19" s="2" t="s">
        <v>68</v>
      </c>
      <c r="G19" s="2" t="s">
        <v>64</v>
      </c>
      <c r="H19" s="2">
        <v>641605</v>
      </c>
      <c r="I19" s="17">
        <v>337.5</v>
      </c>
    </row>
    <row r="20" spans="1:9" ht="14.25">
      <c r="A20" s="6">
        <v>19</v>
      </c>
      <c r="B20" s="2" t="str">
        <f>"1206120000300437"</f>
        <v>1206120000300437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70</v>
      </c>
      <c r="H20" s="2">
        <v>243003</v>
      </c>
      <c r="I20" s="17">
        <v>37.5</v>
      </c>
    </row>
    <row r="21" spans="1:9" ht="14.25">
      <c r="A21" s="6">
        <v>22</v>
      </c>
      <c r="B21" s="2" t="str">
        <f>"IN30155722237166"</f>
        <v>IN30155722237166</v>
      </c>
      <c r="C21" s="2" t="s">
        <v>75</v>
      </c>
      <c r="D21" s="2" t="s">
        <v>76</v>
      </c>
      <c r="E21" s="2" t="s">
        <v>77</v>
      </c>
      <c r="F21" s="2" t="s">
        <v>78</v>
      </c>
      <c r="G21" s="2"/>
      <c r="H21" s="2">
        <v>271202</v>
      </c>
      <c r="I21" s="17">
        <v>27.75</v>
      </c>
    </row>
    <row r="22" spans="1:9" ht="14.25">
      <c r="A22" s="6">
        <v>49</v>
      </c>
      <c r="B22" s="2" t="str">
        <f>"IN30023913692167"</f>
        <v>IN30023913692167</v>
      </c>
      <c r="C22" s="2" t="s">
        <v>79</v>
      </c>
      <c r="D22" s="2" t="s">
        <v>80</v>
      </c>
      <c r="E22" s="2" t="s">
        <v>81</v>
      </c>
      <c r="F22" s="2" t="s">
        <v>82</v>
      </c>
      <c r="G22" s="2"/>
      <c r="H22" s="2">
        <v>413001</v>
      </c>
      <c r="I22" s="17">
        <v>140.25</v>
      </c>
    </row>
    <row r="23" spans="1:9" ht="14.25">
      <c r="A23" s="6">
        <v>60</v>
      </c>
      <c r="B23" s="2" t="str">
        <f>"1201330001526241"</f>
        <v>1201330001526241</v>
      </c>
      <c r="C23" s="2" t="s">
        <v>84</v>
      </c>
      <c r="D23" s="2" t="s">
        <v>85</v>
      </c>
      <c r="E23" s="2" t="s">
        <v>86</v>
      </c>
      <c r="F23" s="2" t="s">
        <v>87</v>
      </c>
      <c r="G23" s="2" t="s">
        <v>83</v>
      </c>
      <c r="H23" s="2">
        <v>492006</v>
      </c>
      <c r="I23" s="17">
        <v>82.5</v>
      </c>
    </row>
    <row r="24" spans="1:9" ht="14.25">
      <c r="A24" s="6">
        <v>1997</v>
      </c>
      <c r="B24" s="2" t="str">
        <f>"1201060000902931"</f>
        <v>1201060000902931</v>
      </c>
      <c r="C24" s="2" t="s">
        <v>88</v>
      </c>
      <c r="D24" s="2" t="s">
        <v>89</v>
      </c>
      <c r="E24" s="2" t="s">
        <v>90</v>
      </c>
      <c r="F24" s="2" t="s">
        <v>91</v>
      </c>
      <c r="G24" s="2" t="s">
        <v>92</v>
      </c>
      <c r="H24" s="2">
        <v>421201</v>
      </c>
      <c r="I24" s="17">
        <v>112.5</v>
      </c>
    </row>
    <row r="25" spans="1:9" ht="14.25">
      <c r="A25" s="6">
        <v>2585</v>
      </c>
      <c r="B25" s="2" t="str">
        <f>"IN30302842975642"</f>
        <v>IN30302842975642</v>
      </c>
      <c r="C25" s="2" t="s">
        <v>94</v>
      </c>
      <c r="D25" s="2" t="s">
        <v>95</v>
      </c>
      <c r="E25" s="2" t="s">
        <v>96</v>
      </c>
      <c r="F25" s="2" t="s">
        <v>97</v>
      </c>
      <c r="G25" s="2"/>
      <c r="H25" s="2">
        <v>125001</v>
      </c>
      <c r="I25" s="17">
        <v>142.5</v>
      </c>
    </row>
    <row r="26" spans="1:9" ht="14.25">
      <c r="A26" s="6">
        <v>3181</v>
      </c>
      <c r="B26" s="2" t="str">
        <f>"1201060003168080"</f>
        <v>1201060003168080</v>
      </c>
      <c r="C26" s="2" t="s">
        <v>98</v>
      </c>
      <c r="D26" s="2" t="s">
        <v>99</v>
      </c>
      <c r="E26" s="2" t="s">
        <v>100</v>
      </c>
      <c r="F26" s="2" t="s">
        <v>101</v>
      </c>
      <c r="G26" s="2" t="s">
        <v>22</v>
      </c>
      <c r="H26" s="2">
        <v>248006</v>
      </c>
      <c r="I26" s="17">
        <v>117.75</v>
      </c>
    </row>
    <row r="27" spans="1:9" ht="14.25">
      <c r="A27" s="6">
        <v>3357</v>
      </c>
      <c r="B27" s="2" t="str">
        <f>"1208340001220057"</f>
        <v>1208340001220057</v>
      </c>
      <c r="C27" s="2" t="s">
        <v>103</v>
      </c>
      <c r="D27" s="2" t="s">
        <v>104</v>
      </c>
      <c r="E27" s="2" t="s">
        <v>105</v>
      </c>
      <c r="F27" s="2" t="s">
        <v>102</v>
      </c>
      <c r="G27" s="2" t="s">
        <v>102</v>
      </c>
      <c r="H27" s="2">
        <v>302015</v>
      </c>
      <c r="I27" s="17">
        <v>7.5</v>
      </c>
    </row>
    <row r="28" spans="1:9" ht="14.25">
      <c r="A28" s="6">
        <v>3686</v>
      </c>
      <c r="B28" s="2" t="str">
        <f>"1201210100782759"</f>
        <v>1201210100782759</v>
      </c>
      <c r="C28" s="2" t="s">
        <v>107</v>
      </c>
      <c r="D28" s="2" t="s">
        <v>108</v>
      </c>
      <c r="E28" s="2" t="s">
        <v>109</v>
      </c>
      <c r="F28" s="2" t="s">
        <v>110</v>
      </c>
      <c r="G28" s="2" t="s">
        <v>106</v>
      </c>
      <c r="H28" s="2">
        <v>344703</v>
      </c>
      <c r="I28" s="17">
        <v>750</v>
      </c>
    </row>
    <row r="29" spans="1:9" ht="14.25">
      <c r="A29" s="6">
        <v>4807</v>
      </c>
      <c r="B29" s="2" t="str">
        <f>"IN30311613974975"</f>
        <v>IN30311613974975</v>
      </c>
      <c r="C29" s="2" t="s">
        <v>111</v>
      </c>
      <c r="D29" s="2" t="s">
        <v>112</v>
      </c>
      <c r="E29" s="2" t="s">
        <v>39</v>
      </c>
      <c r="F29" s="2" t="s">
        <v>113</v>
      </c>
      <c r="G29" s="2"/>
      <c r="H29" s="2">
        <v>400012</v>
      </c>
      <c r="I29" s="17">
        <v>37.5</v>
      </c>
    </row>
    <row r="30" spans="1:9" ht="28.5">
      <c r="A30" s="6">
        <v>5453</v>
      </c>
      <c r="B30" s="2" t="str">
        <f>"1208160042112646"</f>
        <v>1208160042112646</v>
      </c>
      <c r="C30" s="2" t="s">
        <v>114</v>
      </c>
      <c r="D30" s="2" t="s">
        <v>115</v>
      </c>
      <c r="E30" s="2" t="s">
        <v>116</v>
      </c>
      <c r="F30" s="2"/>
      <c r="G30" s="2" t="s">
        <v>93</v>
      </c>
      <c r="H30" s="2">
        <v>400612</v>
      </c>
      <c r="I30" s="17">
        <v>52.5</v>
      </c>
    </row>
    <row r="31" spans="1:9" ht="14.25">
      <c r="A31" s="6">
        <v>5687</v>
      </c>
      <c r="B31" s="2" t="str">
        <f>"1204840000299654"</f>
        <v>1204840000299654</v>
      </c>
      <c r="C31" s="2" t="s">
        <v>118</v>
      </c>
      <c r="D31" s="2" t="s">
        <v>119</v>
      </c>
      <c r="E31" s="2" t="s">
        <v>120</v>
      </c>
      <c r="F31" s="2" t="s">
        <v>121</v>
      </c>
      <c r="G31" s="2" t="s">
        <v>117</v>
      </c>
      <c r="H31" s="2">
        <v>410505</v>
      </c>
      <c r="I31" s="17">
        <v>37.5</v>
      </c>
    </row>
    <row r="32" spans="1:9" ht="14.25">
      <c r="A32" s="6">
        <v>1825</v>
      </c>
      <c r="B32" s="2" t="str">
        <f>"1201320001351062"</f>
        <v>1201320001351062</v>
      </c>
      <c r="C32" s="2" t="s">
        <v>123</v>
      </c>
      <c r="D32" s="2" t="s">
        <v>124</v>
      </c>
      <c r="E32" s="2" t="s">
        <v>125</v>
      </c>
      <c r="F32" s="2"/>
      <c r="G32" s="2" t="s">
        <v>122</v>
      </c>
      <c r="H32" s="2">
        <v>364002</v>
      </c>
      <c r="I32" s="17">
        <v>18.75</v>
      </c>
    </row>
    <row r="33" spans="1:9" ht="14.25">
      <c r="A33" s="6">
        <v>2172</v>
      </c>
      <c r="B33" s="2" t="str">
        <f>"IN30023911770417"</f>
        <v>IN30023911770417</v>
      </c>
      <c r="C33" s="2" t="s">
        <v>126</v>
      </c>
      <c r="D33" s="2" t="s">
        <v>127</v>
      </c>
      <c r="E33" s="2" t="s">
        <v>128</v>
      </c>
      <c r="F33" s="2" t="s">
        <v>14</v>
      </c>
      <c r="G33" s="2"/>
      <c r="H33" s="2">
        <v>110001</v>
      </c>
      <c r="I33" s="17">
        <v>187.5</v>
      </c>
    </row>
    <row r="34" spans="1:9" ht="14.25">
      <c r="A34" s="6">
        <v>2437</v>
      </c>
      <c r="B34" s="2" t="str">
        <f>"1201910100796377"</f>
        <v>1201910100796377</v>
      </c>
      <c r="C34" s="2" t="s">
        <v>130</v>
      </c>
      <c r="D34" s="2" t="s">
        <v>131</v>
      </c>
      <c r="E34" s="2" t="s">
        <v>132</v>
      </c>
      <c r="F34" s="2"/>
      <c r="G34" s="2" t="s">
        <v>129</v>
      </c>
      <c r="H34" s="2">
        <v>110088</v>
      </c>
      <c r="I34" s="17">
        <v>7.5</v>
      </c>
    </row>
    <row r="35" spans="1:9" ht="14.25">
      <c r="A35" s="6">
        <v>4730</v>
      </c>
      <c r="B35" s="2" t="str">
        <f>"1202870000201252"</f>
        <v>1202870000201252</v>
      </c>
      <c r="C35" s="2" t="s">
        <v>133</v>
      </c>
      <c r="D35" s="2" t="s">
        <v>134</v>
      </c>
      <c r="E35" s="2" t="s">
        <v>135</v>
      </c>
      <c r="F35" s="2" t="s">
        <v>136</v>
      </c>
      <c r="G35" s="2" t="s">
        <v>39</v>
      </c>
      <c r="H35" s="2">
        <v>400001</v>
      </c>
      <c r="I35" s="17">
        <v>337</v>
      </c>
    </row>
    <row r="36" spans="1:9" ht="43.5">
      <c r="A36" s="6">
        <v>5127</v>
      </c>
      <c r="B36" s="2" t="str">
        <f>"1208880018380648"</f>
        <v>1208880018380648</v>
      </c>
      <c r="C36" s="2" t="s">
        <v>137</v>
      </c>
      <c r="D36" s="2" t="s">
        <v>138</v>
      </c>
      <c r="E36" s="2" t="s">
        <v>139</v>
      </c>
      <c r="F36" s="2" t="s">
        <v>140</v>
      </c>
      <c r="G36" s="2" t="s">
        <v>39</v>
      </c>
      <c r="H36" s="2">
        <v>400069</v>
      </c>
      <c r="I36" s="17">
        <v>0.75</v>
      </c>
    </row>
    <row r="37" spans="1:9" ht="14.25">
      <c r="A37" s="6">
        <v>5253</v>
      </c>
      <c r="B37" s="2" t="str">
        <f>"1203320103993459"</f>
        <v>1203320103993459</v>
      </c>
      <c r="C37" s="2" t="s">
        <v>141</v>
      </c>
      <c r="D37" s="2" t="s">
        <v>142</v>
      </c>
      <c r="E37" s="2" t="s">
        <v>143</v>
      </c>
      <c r="F37" s="2" t="s">
        <v>144</v>
      </c>
      <c r="G37" s="2" t="s">
        <v>39</v>
      </c>
      <c r="H37" s="2">
        <v>400086</v>
      </c>
      <c r="I37" s="17">
        <v>3.75</v>
      </c>
    </row>
    <row r="38" spans="1:9" ht="14.25">
      <c r="A38" s="6">
        <v>6193</v>
      </c>
      <c r="B38" s="2" t="str">
        <f>"1202700000535911"</f>
        <v>1202700000535911</v>
      </c>
      <c r="C38" s="2" t="s">
        <v>146</v>
      </c>
      <c r="D38" s="2" t="s">
        <v>147</v>
      </c>
      <c r="E38" s="2" t="s">
        <v>148</v>
      </c>
      <c r="F38" s="2" t="s">
        <v>149</v>
      </c>
      <c r="G38" s="2" t="s">
        <v>145</v>
      </c>
      <c r="H38" s="2">
        <v>416522</v>
      </c>
      <c r="I38" s="17">
        <v>339.75</v>
      </c>
    </row>
    <row r="39" spans="1:9" ht="28.5">
      <c r="A39" s="6">
        <v>7018</v>
      </c>
      <c r="B39" s="2" t="str">
        <f>"1206420002119789"</f>
        <v>1206420002119789</v>
      </c>
      <c r="C39" s="2" t="s">
        <v>151</v>
      </c>
      <c r="D39" s="2" t="s">
        <v>152</v>
      </c>
      <c r="E39" s="2" t="s">
        <v>153</v>
      </c>
      <c r="F39" s="2" t="s">
        <v>154</v>
      </c>
      <c r="G39" s="2" t="s">
        <v>150</v>
      </c>
      <c r="H39" s="2">
        <v>500001</v>
      </c>
      <c r="I39" s="17">
        <v>18.75</v>
      </c>
    </row>
    <row r="40" spans="1:9" ht="14.25">
      <c r="A40" s="6">
        <v>1960</v>
      </c>
      <c r="B40" s="2" t="str">
        <f>"1203710000035983"</f>
        <v>1203710000035983</v>
      </c>
      <c r="C40" s="2" t="s">
        <v>155</v>
      </c>
      <c r="D40" s="2" t="s">
        <v>156</v>
      </c>
      <c r="E40" s="2" t="s">
        <v>157</v>
      </c>
      <c r="F40" s="2" t="s">
        <v>158</v>
      </c>
      <c r="G40" s="2" t="s">
        <v>39</v>
      </c>
      <c r="H40" s="2">
        <v>400092</v>
      </c>
      <c r="I40" s="17">
        <v>44.25</v>
      </c>
    </row>
    <row r="41" spans="1:9" ht="14.25">
      <c r="A41" s="6">
        <v>2088</v>
      </c>
      <c r="B41" s="2" t="str">
        <f>"IN30021412839586"</f>
        <v>IN30021412839586</v>
      </c>
      <c r="C41" s="2" t="s">
        <v>159</v>
      </c>
      <c r="D41" s="2" t="s">
        <v>160</v>
      </c>
      <c r="E41" s="2" t="s">
        <v>161</v>
      </c>
      <c r="F41" s="2" t="s">
        <v>162</v>
      </c>
      <c r="G41" s="2"/>
      <c r="H41" s="2">
        <v>632009</v>
      </c>
      <c r="I41" s="17">
        <v>607</v>
      </c>
    </row>
    <row r="42" spans="1:9" ht="14.25">
      <c r="A42" s="6">
        <v>2856</v>
      </c>
      <c r="B42" s="2" t="str">
        <f>"IN30023913747928"</f>
        <v>IN30023913747928</v>
      </c>
      <c r="C42" s="2" t="s">
        <v>163</v>
      </c>
      <c r="D42" s="2" t="s">
        <v>164</v>
      </c>
      <c r="E42" s="2" t="s">
        <v>165</v>
      </c>
      <c r="F42" s="2" t="s">
        <v>166</v>
      </c>
      <c r="G42" s="2"/>
      <c r="H42" s="2">
        <v>201001</v>
      </c>
      <c r="I42" s="17">
        <v>18.75</v>
      </c>
    </row>
    <row r="43" spans="1:9" ht="14.25">
      <c r="A43" s="6">
        <v>3915</v>
      </c>
      <c r="B43" s="2" t="str">
        <f>"IN30097412046009"</f>
        <v>IN30097412046009</v>
      </c>
      <c r="C43" s="2" t="s">
        <v>167</v>
      </c>
      <c r="D43" s="2" t="s">
        <v>168</v>
      </c>
      <c r="E43" s="2" t="s">
        <v>169</v>
      </c>
      <c r="F43" s="2" t="s">
        <v>170</v>
      </c>
      <c r="G43" s="2"/>
      <c r="H43" s="2">
        <v>365640</v>
      </c>
      <c r="I43" s="17">
        <v>153.75</v>
      </c>
    </row>
    <row r="44" spans="1:9" ht="28.5">
      <c r="A44" s="6">
        <v>4502</v>
      </c>
      <c r="B44" s="2" t="str">
        <f>"1208160050527335"</f>
        <v>1208160050527335</v>
      </c>
      <c r="C44" s="2" t="s">
        <v>171</v>
      </c>
      <c r="D44" s="2" t="s">
        <v>172</v>
      </c>
      <c r="E44" s="2"/>
      <c r="F44" s="2"/>
      <c r="G44" s="2" t="s">
        <v>48</v>
      </c>
      <c r="H44" s="2">
        <v>394150</v>
      </c>
      <c r="I44" s="17">
        <v>15</v>
      </c>
    </row>
    <row r="45" spans="1:9" ht="28.5">
      <c r="A45" s="6">
        <v>4527</v>
      </c>
      <c r="B45" s="2" t="str">
        <f>"1203320160000886"</f>
        <v>1203320160000886</v>
      </c>
      <c r="C45" s="2" t="s">
        <v>173</v>
      </c>
      <c r="D45" s="2" t="s">
        <v>174</v>
      </c>
      <c r="E45" s="2" t="s">
        <v>175</v>
      </c>
      <c r="F45" s="2"/>
      <c r="G45" s="2" t="s">
        <v>48</v>
      </c>
      <c r="H45" s="2">
        <v>394601</v>
      </c>
      <c r="I45" s="17">
        <v>14.25</v>
      </c>
    </row>
    <row r="46" spans="1:9" ht="14.25">
      <c r="A46" s="6">
        <v>5494</v>
      </c>
      <c r="B46" s="2" t="str">
        <f>"1203790000155408"</f>
        <v>1203790000155408</v>
      </c>
      <c r="C46" s="2" t="s">
        <v>177</v>
      </c>
      <c r="D46" s="2" t="s">
        <v>178</v>
      </c>
      <c r="E46" s="2" t="s">
        <v>179</v>
      </c>
      <c r="F46" s="2" t="s">
        <v>180</v>
      </c>
      <c r="G46" s="2" t="s">
        <v>176</v>
      </c>
      <c r="H46" s="2">
        <v>400706</v>
      </c>
      <c r="I46" s="17">
        <v>15</v>
      </c>
    </row>
    <row r="47" spans="1:9" ht="14.25">
      <c r="A47" s="6">
        <v>6417</v>
      </c>
      <c r="B47" s="2" t="str">
        <f>"IN30198311300009"</f>
        <v>IN30198311300009</v>
      </c>
      <c r="C47" s="2" t="s">
        <v>181</v>
      </c>
      <c r="D47" s="2" t="s">
        <v>182</v>
      </c>
      <c r="E47" s="2" t="s">
        <v>183</v>
      </c>
      <c r="F47" s="2" t="s">
        <v>184</v>
      </c>
      <c r="G47" s="2"/>
      <c r="H47" s="2">
        <v>423601</v>
      </c>
      <c r="I47" s="17">
        <v>209.25</v>
      </c>
    </row>
    <row r="48" spans="1:9" ht="14.25">
      <c r="A48" s="6">
        <v>7142</v>
      </c>
      <c r="B48" s="2" t="str">
        <f>"IN30323710242740"</f>
        <v>IN30323710242740</v>
      </c>
      <c r="C48" s="2" t="s">
        <v>185</v>
      </c>
      <c r="D48" s="2" t="s">
        <v>186</v>
      </c>
      <c r="E48" s="2" t="s">
        <v>187</v>
      </c>
      <c r="F48" s="2" t="s">
        <v>188</v>
      </c>
      <c r="G48" s="2"/>
      <c r="H48" s="2">
        <v>500049</v>
      </c>
      <c r="I48" s="17">
        <v>75</v>
      </c>
    </row>
    <row r="49" spans="1:9" ht="14.25">
      <c r="A49" s="6">
        <v>1889</v>
      </c>
      <c r="B49" s="2" t="str">
        <f>"1301670000268839"</f>
        <v>1301670000268839</v>
      </c>
      <c r="C49" s="2" t="s">
        <v>190</v>
      </c>
      <c r="D49" s="2" t="s">
        <v>191</v>
      </c>
      <c r="E49" s="2" t="s">
        <v>192</v>
      </c>
      <c r="F49" s="2"/>
      <c r="G49" s="2" t="s">
        <v>189</v>
      </c>
      <c r="H49" s="2">
        <v>390017</v>
      </c>
      <c r="I49" s="17">
        <v>561.75</v>
      </c>
    </row>
    <row r="50" spans="1:9" ht="43.5">
      <c r="A50" s="6">
        <v>1938</v>
      </c>
      <c r="B50" s="2" t="str">
        <f>"1203440001056669"</f>
        <v>1203440001056669</v>
      </c>
      <c r="C50" s="2" t="s">
        <v>193</v>
      </c>
      <c r="D50" s="2" t="s">
        <v>194</v>
      </c>
      <c r="E50" s="2" t="s">
        <v>195</v>
      </c>
      <c r="F50" s="2" t="s">
        <v>196</v>
      </c>
      <c r="G50" s="2" t="s">
        <v>39</v>
      </c>
      <c r="H50" s="2">
        <v>400051</v>
      </c>
      <c r="I50" s="17">
        <v>2.75</v>
      </c>
    </row>
    <row r="51" spans="1:9" ht="14.25">
      <c r="A51" s="6">
        <v>2577</v>
      </c>
      <c r="B51" s="2" t="str">
        <f>"1203320089173247"</f>
        <v>1203320089173247</v>
      </c>
      <c r="C51" s="2" t="s">
        <v>198</v>
      </c>
      <c r="D51" s="2" t="s">
        <v>199</v>
      </c>
      <c r="E51" s="2"/>
      <c r="F51" s="2"/>
      <c r="G51" s="2" t="s">
        <v>197</v>
      </c>
      <c r="H51" s="2">
        <v>124202</v>
      </c>
      <c r="I51" s="17">
        <v>191.25</v>
      </c>
    </row>
    <row r="52" spans="1:9" ht="14.25">
      <c r="A52" s="6">
        <v>3830</v>
      </c>
      <c r="B52" s="2" t="str">
        <f>"IN30097412932558"</f>
        <v>IN30097412932558</v>
      </c>
      <c r="C52" s="2" t="s">
        <v>200</v>
      </c>
      <c r="D52" s="2" t="s">
        <v>201</v>
      </c>
      <c r="E52" s="2" t="s">
        <v>202</v>
      </c>
      <c r="F52" s="2" t="s">
        <v>203</v>
      </c>
      <c r="G52" s="2"/>
      <c r="H52" s="2">
        <v>362265</v>
      </c>
      <c r="I52" s="17">
        <v>189</v>
      </c>
    </row>
    <row r="53" spans="1:9" ht="14.25">
      <c r="A53" s="6">
        <v>4998</v>
      </c>
      <c r="B53" s="2" t="str">
        <f>"IN30210510644910"</f>
        <v>IN30210510644910</v>
      </c>
      <c r="C53" s="2" t="s">
        <v>204</v>
      </c>
      <c r="D53" s="2" t="s">
        <v>205</v>
      </c>
      <c r="E53" s="2" t="s">
        <v>206</v>
      </c>
      <c r="F53" s="2" t="s">
        <v>207</v>
      </c>
      <c r="G53" s="2"/>
      <c r="H53" s="2">
        <v>400057</v>
      </c>
      <c r="I53" s="17">
        <v>2.25</v>
      </c>
    </row>
    <row r="54" spans="1:9" ht="28.5">
      <c r="A54" s="6">
        <v>5170</v>
      </c>
      <c r="B54" s="2" t="str">
        <f>"IN30021426257848"</f>
        <v>IN30021426257848</v>
      </c>
      <c r="C54" s="2" t="s">
        <v>208</v>
      </c>
      <c r="D54" s="2" t="s">
        <v>209</v>
      </c>
      <c r="E54" s="2" t="s">
        <v>210</v>
      </c>
      <c r="F54" s="2" t="s">
        <v>211</v>
      </c>
      <c r="G54" s="2"/>
      <c r="H54" s="2">
        <v>400077</v>
      </c>
      <c r="I54" s="17">
        <v>412.5</v>
      </c>
    </row>
    <row r="55" spans="1:9" ht="14.25">
      <c r="A55" s="6">
        <v>6039</v>
      </c>
      <c r="B55" s="2" t="str">
        <f>"IN30364710071335"</f>
        <v>IN30364710071335</v>
      </c>
      <c r="C55" s="2" t="s">
        <v>212</v>
      </c>
      <c r="D55" s="2" t="s">
        <v>213</v>
      </c>
      <c r="E55" s="2" t="s">
        <v>214</v>
      </c>
      <c r="F55" s="2" t="s">
        <v>215</v>
      </c>
      <c r="G55" s="2"/>
      <c r="H55" s="2">
        <v>415001</v>
      </c>
      <c r="I55" s="17">
        <v>375</v>
      </c>
    </row>
    <row r="56" spans="1:9" ht="14.25">
      <c r="A56" s="6">
        <v>6413</v>
      </c>
      <c r="B56" s="2" t="str">
        <f>"1201060002483142"</f>
        <v>1201060002483142</v>
      </c>
      <c r="C56" s="2" t="s">
        <v>217</v>
      </c>
      <c r="D56" s="2" t="s">
        <v>218</v>
      </c>
      <c r="E56" s="2" t="s">
        <v>219</v>
      </c>
      <c r="F56" s="2"/>
      <c r="G56" s="2" t="s">
        <v>220</v>
      </c>
      <c r="H56" s="2">
        <v>423203</v>
      </c>
      <c r="I56" s="17">
        <v>75</v>
      </c>
    </row>
    <row r="57" spans="1:9" ht="14.25">
      <c r="A57" s="6">
        <v>8926</v>
      </c>
      <c r="B57" s="2" t="str">
        <f>"IN30311612411790"</f>
        <v>IN30311612411790</v>
      </c>
      <c r="C57" s="2" t="s">
        <v>222</v>
      </c>
      <c r="D57" s="2" t="s">
        <v>223</v>
      </c>
      <c r="E57" s="2" t="s">
        <v>69</v>
      </c>
      <c r="F57" s="2" t="s">
        <v>224</v>
      </c>
      <c r="G57" s="2"/>
      <c r="H57" s="2">
        <v>641604</v>
      </c>
      <c r="I57" s="17">
        <v>12.75</v>
      </c>
    </row>
    <row r="58" spans="1:9" ht="14.25">
      <c r="A58" s="6">
        <v>26</v>
      </c>
      <c r="B58" s="2" t="str">
        <f>"IN30148510650273"</f>
        <v>IN30148510650273</v>
      </c>
      <c r="C58" s="2" t="s">
        <v>225</v>
      </c>
      <c r="D58" s="2" t="s">
        <v>226</v>
      </c>
      <c r="E58" s="2" t="s">
        <v>227</v>
      </c>
      <c r="F58" s="2" t="s">
        <v>228</v>
      </c>
      <c r="G58" s="2"/>
      <c r="H58" s="2">
        <v>342001</v>
      </c>
      <c r="I58" s="17">
        <v>294.75</v>
      </c>
    </row>
    <row r="59" spans="1:9" ht="28.5">
      <c r="A59" s="6">
        <v>33</v>
      </c>
      <c r="B59" s="2" t="str">
        <f>"IN30097410900709"</f>
        <v>IN30097410900709</v>
      </c>
      <c r="C59" s="2" t="s">
        <v>229</v>
      </c>
      <c r="D59" s="2" t="s">
        <v>230</v>
      </c>
      <c r="E59" s="2" t="s">
        <v>231</v>
      </c>
      <c r="F59" s="2" t="s">
        <v>232</v>
      </c>
      <c r="G59" s="2"/>
      <c r="H59" s="2">
        <v>364001</v>
      </c>
      <c r="I59" s="17">
        <v>18.75</v>
      </c>
    </row>
    <row r="60" spans="1:9" ht="28.5">
      <c r="A60" s="6">
        <v>37</v>
      </c>
      <c r="B60" s="2" t="str">
        <f>"1203230000035961"</f>
        <v>1203230000035961</v>
      </c>
      <c r="C60" s="2" t="s">
        <v>234</v>
      </c>
      <c r="D60" s="2" t="s">
        <v>235</v>
      </c>
      <c r="E60" s="2" t="s">
        <v>236</v>
      </c>
      <c r="F60" s="2">
        <v>0</v>
      </c>
      <c r="G60" s="2" t="s">
        <v>233</v>
      </c>
      <c r="H60" s="2">
        <v>380015</v>
      </c>
      <c r="I60" s="17">
        <v>15</v>
      </c>
    </row>
    <row r="61" spans="1:9" ht="14.25">
      <c r="A61" s="6">
        <v>43</v>
      </c>
      <c r="B61" s="2" t="str">
        <f>"IN30023911006334"</f>
        <v>IN30023911006334</v>
      </c>
      <c r="C61" s="2" t="s">
        <v>237</v>
      </c>
      <c r="D61" s="2" t="s">
        <v>238</v>
      </c>
      <c r="E61" s="2" t="s">
        <v>239</v>
      </c>
      <c r="F61" s="2" t="s">
        <v>240</v>
      </c>
      <c r="G61" s="2"/>
      <c r="H61" s="2">
        <v>400051</v>
      </c>
      <c r="I61" s="17">
        <v>92.25</v>
      </c>
    </row>
    <row r="62" spans="1:9" ht="14.25">
      <c r="A62" s="6">
        <v>54</v>
      </c>
      <c r="B62" s="2" t="str">
        <f>"IN30198310605977"</f>
        <v>IN30198310605977</v>
      </c>
      <c r="C62" s="2" t="s">
        <v>241</v>
      </c>
      <c r="D62" s="2" t="s">
        <v>242</v>
      </c>
      <c r="E62" s="2" t="s">
        <v>243</v>
      </c>
      <c r="F62" s="2" t="s">
        <v>244</v>
      </c>
      <c r="G62" s="2"/>
      <c r="H62" s="2">
        <v>423601</v>
      </c>
      <c r="I62" s="17">
        <v>37.5</v>
      </c>
    </row>
    <row r="63" spans="1:9" ht="14.25">
      <c r="A63" s="6">
        <v>61</v>
      </c>
      <c r="B63" s="2" t="str">
        <f>"1201060100045144"</f>
        <v>1201060100045144</v>
      </c>
      <c r="C63" s="2" t="s">
        <v>245</v>
      </c>
      <c r="D63" s="2" t="s">
        <v>246</v>
      </c>
      <c r="E63" s="2" t="s">
        <v>247</v>
      </c>
      <c r="F63" s="2" t="s">
        <v>248</v>
      </c>
      <c r="G63" s="2" t="s">
        <v>249</v>
      </c>
      <c r="H63" s="2">
        <v>495004</v>
      </c>
      <c r="I63" s="17">
        <v>112.5</v>
      </c>
    </row>
    <row r="64" spans="1:9" ht="14.25">
      <c r="A64" s="6">
        <v>111</v>
      </c>
      <c r="B64" s="2" t="str">
        <f>"00644"</f>
        <v>00644</v>
      </c>
      <c r="C64" s="2" t="s">
        <v>251</v>
      </c>
      <c r="D64" s="2" t="s">
        <v>252</v>
      </c>
      <c r="E64" s="2" t="s">
        <v>253</v>
      </c>
      <c r="F64" s="2" t="s">
        <v>254</v>
      </c>
      <c r="G64" s="2" t="s">
        <v>250</v>
      </c>
      <c r="H64" s="2">
        <v>624601</v>
      </c>
      <c r="I64" s="17">
        <v>750</v>
      </c>
    </row>
    <row r="65" spans="1:9" ht="28.5">
      <c r="A65" s="6">
        <v>121</v>
      </c>
      <c r="B65" s="2" t="str">
        <f>"IN30108022712254"</f>
        <v>IN30108022712254</v>
      </c>
      <c r="C65" s="2" t="s">
        <v>256</v>
      </c>
      <c r="D65" s="2" t="s">
        <v>257</v>
      </c>
      <c r="E65" s="2" t="s">
        <v>258</v>
      </c>
      <c r="F65" s="2" t="s">
        <v>259</v>
      </c>
      <c r="G65" s="2"/>
      <c r="H65" s="2">
        <v>632513</v>
      </c>
      <c r="I65" s="17">
        <v>73.5</v>
      </c>
    </row>
    <row r="66" spans="1:9" ht="14.25">
      <c r="A66" s="6">
        <v>7237</v>
      </c>
      <c r="B66" s="2" t="str">
        <f>"1203000000969602"</f>
        <v>1203000000969602</v>
      </c>
      <c r="C66" s="2" t="s">
        <v>261</v>
      </c>
      <c r="D66" s="2" t="s">
        <v>262</v>
      </c>
      <c r="E66" s="2" t="s">
        <v>263</v>
      </c>
      <c r="F66" s="2" t="s">
        <v>264</v>
      </c>
      <c r="G66" s="2" t="s">
        <v>260</v>
      </c>
      <c r="H66" s="2">
        <v>502103</v>
      </c>
      <c r="I66" s="17">
        <v>3.75</v>
      </c>
    </row>
    <row r="67" spans="1:9" ht="14.25">
      <c r="A67" s="6">
        <v>7489</v>
      </c>
      <c r="B67" s="2" t="str">
        <f>"1208180033261434"</f>
        <v>1208180033261434</v>
      </c>
      <c r="C67" s="2" t="s">
        <v>265</v>
      </c>
      <c r="D67" s="2" t="s">
        <v>266</v>
      </c>
      <c r="E67" s="2" t="s">
        <v>267</v>
      </c>
      <c r="F67" s="2"/>
      <c r="G67" s="2" t="s">
        <v>59</v>
      </c>
      <c r="H67" s="2">
        <v>531001</v>
      </c>
      <c r="I67" s="17">
        <v>0.75</v>
      </c>
    </row>
    <row r="68" spans="1:9" ht="14.25">
      <c r="A68" s="6">
        <v>8678</v>
      </c>
      <c r="B68" s="2" t="str">
        <f>"IN30023913771024"</f>
        <v>IN30023913771024</v>
      </c>
      <c r="C68" s="2" t="s">
        <v>268</v>
      </c>
      <c r="D68" s="2" t="s">
        <v>269</v>
      </c>
      <c r="E68" s="2" t="s">
        <v>270</v>
      </c>
      <c r="F68" s="2" t="s">
        <v>271</v>
      </c>
      <c r="G68" s="2"/>
      <c r="H68" s="2">
        <v>635001</v>
      </c>
      <c r="I68" s="17">
        <v>52.5</v>
      </c>
    </row>
    <row r="69" spans="1:9" ht="14.25">
      <c r="A69" s="6">
        <v>9088</v>
      </c>
      <c r="B69" s="2" t="str">
        <f>"1204760000188759"</f>
        <v>1204760000188759</v>
      </c>
      <c r="C69" s="2" t="s">
        <v>273</v>
      </c>
      <c r="D69" s="2" t="s">
        <v>274</v>
      </c>
      <c r="E69" s="2" t="s">
        <v>275</v>
      </c>
      <c r="F69" s="2"/>
      <c r="G69" s="2" t="s">
        <v>272</v>
      </c>
      <c r="H69" s="2">
        <v>680547</v>
      </c>
      <c r="I69" s="17">
        <v>7.5</v>
      </c>
    </row>
    <row r="70" spans="1:9" ht="14.25">
      <c r="A70" s="6">
        <v>17</v>
      </c>
      <c r="B70" s="2" t="str">
        <f>"IN30267931588223"</f>
        <v>IN30267931588223</v>
      </c>
      <c r="C70" s="2" t="s">
        <v>276</v>
      </c>
      <c r="D70" s="2" t="s">
        <v>277</v>
      </c>
      <c r="E70" s="2" t="s">
        <v>278</v>
      </c>
      <c r="F70" s="2" t="s">
        <v>279</v>
      </c>
      <c r="G70" s="2"/>
      <c r="H70" s="2">
        <v>110031</v>
      </c>
      <c r="I70" s="17">
        <v>225</v>
      </c>
    </row>
    <row r="71" spans="1:9" ht="14.25">
      <c r="A71" s="6">
        <v>38</v>
      </c>
      <c r="B71" s="2" t="str">
        <f>"1301670000673061"</f>
        <v>1301670000673061</v>
      </c>
      <c r="C71" s="2" t="s">
        <v>280</v>
      </c>
      <c r="D71" s="2" t="s">
        <v>281</v>
      </c>
      <c r="E71" s="2" t="s">
        <v>282</v>
      </c>
      <c r="F71" s="2" t="s">
        <v>283</v>
      </c>
      <c r="G71" s="2" t="s">
        <v>284</v>
      </c>
      <c r="H71" s="2">
        <v>388530</v>
      </c>
      <c r="I71" s="17">
        <v>150</v>
      </c>
    </row>
    <row r="72" spans="1:9" ht="28.5">
      <c r="A72" s="6">
        <v>47</v>
      </c>
      <c r="B72" s="2" t="str">
        <f>"00134"</f>
        <v>00134</v>
      </c>
      <c r="C72" s="2" t="s">
        <v>285</v>
      </c>
      <c r="D72" s="2" t="s">
        <v>286</v>
      </c>
      <c r="E72" s="2" t="s">
        <v>287</v>
      </c>
      <c r="F72" s="2" t="s">
        <v>288</v>
      </c>
      <c r="G72" s="2" t="s">
        <v>39</v>
      </c>
      <c r="H72" s="2">
        <v>400092</v>
      </c>
      <c r="I72" s="17">
        <v>750</v>
      </c>
    </row>
    <row r="73" spans="1:9" ht="43.5">
      <c r="A73" s="6">
        <v>64</v>
      </c>
      <c r="B73" s="2" t="str">
        <f>"00525"</f>
        <v>00525</v>
      </c>
      <c r="C73" s="2" t="s">
        <v>289</v>
      </c>
      <c r="D73" s="2" t="s">
        <v>290</v>
      </c>
      <c r="E73" s="2" t="s">
        <v>291</v>
      </c>
      <c r="F73" s="2" t="s">
        <v>292</v>
      </c>
      <c r="G73" s="2" t="s">
        <v>150</v>
      </c>
      <c r="H73" s="2">
        <v>500015</v>
      </c>
      <c r="I73" s="17">
        <v>750</v>
      </c>
    </row>
    <row r="74" spans="1:9" ht="14.25">
      <c r="A74" s="6">
        <v>66</v>
      </c>
      <c r="B74" s="2" t="str">
        <f>"IN30039410548619"</f>
        <v>IN30039410548619</v>
      </c>
      <c r="C74" s="2" t="s">
        <v>294</v>
      </c>
      <c r="D74" s="2" t="s">
        <v>295</v>
      </c>
      <c r="E74" s="2" t="s">
        <v>296</v>
      </c>
      <c r="F74" s="2" t="s">
        <v>293</v>
      </c>
      <c r="G74" s="2"/>
      <c r="H74" s="2">
        <v>505001</v>
      </c>
      <c r="I74" s="17">
        <v>22.5</v>
      </c>
    </row>
    <row r="75" spans="1:9" ht="43.5">
      <c r="A75" s="6">
        <v>65</v>
      </c>
      <c r="B75" s="2" t="str">
        <f>"IN30051314379636"</f>
        <v>IN30051314379636</v>
      </c>
      <c r="C75" s="2" t="s">
        <v>297</v>
      </c>
      <c r="D75" s="2" t="s">
        <v>298</v>
      </c>
      <c r="E75" s="2" t="s">
        <v>299</v>
      </c>
      <c r="F75" s="2" t="s">
        <v>300</v>
      </c>
      <c r="G75" s="2"/>
      <c r="H75" s="2">
        <v>500081</v>
      </c>
      <c r="I75" s="17">
        <v>112.5</v>
      </c>
    </row>
    <row r="76" spans="1:9" ht="28.5">
      <c r="A76" s="6">
        <v>101</v>
      </c>
      <c r="B76" s="2" t="str">
        <f>"00275"</f>
        <v>00275</v>
      </c>
      <c r="C76" s="2" t="s">
        <v>302</v>
      </c>
      <c r="D76" s="2" t="s">
        <v>303</v>
      </c>
      <c r="E76" s="2"/>
      <c r="F76" s="2" t="s">
        <v>304</v>
      </c>
      <c r="G76" s="2" t="s">
        <v>301</v>
      </c>
      <c r="H76" s="2">
        <v>620005</v>
      </c>
      <c r="I76" s="17">
        <v>750</v>
      </c>
    </row>
    <row r="77" spans="1:9" ht="14.25">
      <c r="A77" s="6">
        <v>108</v>
      </c>
      <c r="B77" s="2" t="str">
        <f>"IN30017510163790"</f>
        <v>IN30017510163790</v>
      </c>
      <c r="C77" s="2" t="s">
        <v>305</v>
      </c>
      <c r="D77" s="2" t="s">
        <v>306</v>
      </c>
      <c r="E77" s="2"/>
      <c r="F77" s="2" t="s">
        <v>250</v>
      </c>
      <c r="G77" s="2"/>
      <c r="H77" s="2">
        <v>624601</v>
      </c>
      <c r="I77" s="17">
        <v>750</v>
      </c>
    </row>
    <row r="78" spans="1:9" ht="14.25">
      <c r="A78" s="6">
        <v>116</v>
      </c>
      <c r="B78" s="2" t="str">
        <f>"00331"</f>
        <v>00331</v>
      </c>
      <c r="C78" s="2" t="s">
        <v>308</v>
      </c>
      <c r="D78" s="2" t="s">
        <v>309</v>
      </c>
      <c r="E78" s="2" t="s">
        <v>310</v>
      </c>
      <c r="F78" s="2" t="s">
        <v>307</v>
      </c>
      <c r="G78" s="2" t="s">
        <v>307</v>
      </c>
      <c r="H78" s="2">
        <v>625006</v>
      </c>
      <c r="I78" s="17">
        <v>1500</v>
      </c>
    </row>
    <row r="79" spans="1:9" ht="14.25">
      <c r="A79" s="6">
        <v>120</v>
      </c>
      <c r="B79" s="2" t="str">
        <f>"00345"</f>
        <v>00345</v>
      </c>
      <c r="C79" s="2" t="s">
        <v>311</v>
      </c>
      <c r="D79" s="2" t="s">
        <v>312</v>
      </c>
      <c r="E79" s="2" t="s">
        <v>313</v>
      </c>
      <c r="F79" s="2" t="s">
        <v>314</v>
      </c>
      <c r="G79" s="2" t="s">
        <v>255</v>
      </c>
      <c r="H79" s="2">
        <v>632001</v>
      </c>
      <c r="I79" s="17">
        <v>750</v>
      </c>
    </row>
    <row r="80" spans="1:9" ht="14.25">
      <c r="A80" s="6">
        <v>131</v>
      </c>
      <c r="B80" s="2" t="str">
        <f>"00462"</f>
        <v>00462</v>
      </c>
      <c r="C80" s="2" t="s">
        <v>315</v>
      </c>
      <c r="D80" s="2" t="s">
        <v>316</v>
      </c>
      <c r="E80" s="2" t="s">
        <v>317</v>
      </c>
      <c r="F80" s="2" t="s">
        <v>64</v>
      </c>
      <c r="G80" s="2" t="s">
        <v>64</v>
      </c>
      <c r="H80" s="2">
        <v>641002</v>
      </c>
      <c r="I80" s="17">
        <v>750</v>
      </c>
    </row>
    <row r="81" spans="1:9" ht="14.25">
      <c r="A81" s="6">
        <v>165</v>
      </c>
      <c r="B81" s="2" t="str">
        <f>"00933"</f>
        <v>00933</v>
      </c>
      <c r="C81" s="2" t="s">
        <v>318</v>
      </c>
      <c r="D81" s="2" t="s">
        <v>319</v>
      </c>
      <c r="E81" s="2"/>
      <c r="F81" s="2" t="s">
        <v>250</v>
      </c>
      <c r="G81" s="2" t="s">
        <v>250</v>
      </c>
      <c r="H81" s="2">
        <v>624601</v>
      </c>
      <c r="I81" s="17">
        <v>5760</v>
      </c>
    </row>
    <row r="82" spans="1:9" ht="14.25">
      <c r="A82" s="6">
        <v>168</v>
      </c>
      <c r="B82" s="2" t="str">
        <f>"00798"</f>
        <v>00798</v>
      </c>
      <c r="C82" s="2" t="s">
        <v>320</v>
      </c>
      <c r="D82" s="2" t="s">
        <v>321</v>
      </c>
      <c r="E82" s="2" t="s">
        <v>322</v>
      </c>
      <c r="F82" s="2" t="s">
        <v>323</v>
      </c>
      <c r="G82" s="2" t="s">
        <v>39</v>
      </c>
      <c r="H82" s="2">
        <v>400092</v>
      </c>
      <c r="I82" s="17">
        <v>750</v>
      </c>
    </row>
    <row r="83" spans="1:9" ht="14.25">
      <c r="A83" s="6">
        <v>174</v>
      </c>
      <c r="B83" s="2" t="str">
        <f>"00651"</f>
        <v>00651</v>
      </c>
      <c r="C83" s="2" t="s">
        <v>324</v>
      </c>
      <c r="D83" s="2" t="s">
        <v>325</v>
      </c>
      <c r="E83" s="2" t="s">
        <v>326</v>
      </c>
      <c r="F83" s="2" t="s">
        <v>327</v>
      </c>
      <c r="G83" s="2" t="s">
        <v>250</v>
      </c>
      <c r="H83" s="2">
        <v>624601</v>
      </c>
      <c r="I83" s="17">
        <v>450</v>
      </c>
    </row>
    <row r="84" spans="1:9" ht="14.25">
      <c r="A84" s="6">
        <v>8708</v>
      </c>
      <c r="B84" s="2" t="str">
        <f>"1207580000082358"</f>
        <v>1207580000082358</v>
      </c>
      <c r="C84" s="2" t="s">
        <v>329</v>
      </c>
      <c r="D84" s="2" t="s">
        <v>330</v>
      </c>
      <c r="E84" s="2" t="s">
        <v>331</v>
      </c>
      <c r="F84" s="2" t="s">
        <v>332</v>
      </c>
      <c r="G84" s="2" t="s">
        <v>328</v>
      </c>
      <c r="H84" s="2">
        <v>636013</v>
      </c>
      <c r="I84" s="17">
        <v>75</v>
      </c>
    </row>
    <row r="85" spans="1:9" ht="28.5">
      <c r="A85" s="6">
        <v>8934</v>
      </c>
      <c r="B85" s="2" t="str">
        <f>"IN30051384234566"</f>
        <v>IN30051384234566</v>
      </c>
      <c r="C85" s="2" t="s">
        <v>333</v>
      </c>
      <c r="D85" s="2" t="s">
        <v>334</v>
      </c>
      <c r="E85" s="2" t="s">
        <v>335</v>
      </c>
      <c r="F85" s="2" t="s">
        <v>336</v>
      </c>
      <c r="G85" s="2"/>
      <c r="H85" s="2">
        <v>641652</v>
      </c>
      <c r="I85" s="17">
        <v>4860</v>
      </c>
    </row>
    <row r="86" spans="1:9" ht="28.5">
      <c r="A86" s="6">
        <v>9588</v>
      </c>
      <c r="B86" s="2" t="str">
        <f>"1208870142391494"</f>
        <v>1208870142391494</v>
      </c>
      <c r="C86" s="2" t="s">
        <v>338</v>
      </c>
      <c r="D86" s="2" t="s">
        <v>339</v>
      </c>
      <c r="E86" s="2" t="s">
        <v>340</v>
      </c>
      <c r="F86" s="2" t="s">
        <v>74</v>
      </c>
      <c r="G86" s="2" t="s">
        <v>337</v>
      </c>
      <c r="H86" s="2">
        <v>721253</v>
      </c>
      <c r="I86" s="17">
        <v>5.25</v>
      </c>
    </row>
    <row r="87" spans="1:9" ht="14.25">
      <c r="A87" s="6">
        <v>35</v>
      </c>
      <c r="B87" s="2" t="str">
        <f>"IN30097410935896"</f>
        <v>IN30097410935896</v>
      </c>
      <c r="C87" s="2" t="s">
        <v>341</v>
      </c>
      <c r="D87" s="2" t="s">
        <v>342</v>
      </c>
      <c r="E87" s="2" t="s">
        <v>343</v>
      </c>
      <c r="F87" s="2" t="s">
        <v>344</v>
      </c>
      <c r="G87" s="2"/>
      <c r="H87" s="2">
        <v>370655</v>
      </c>
      <c r="I87" s="17">
        <v>281.25</v>
      </c>
    </row>
    <row r="88" spans="1:9" ht="14.25">
      <c r="A88" s="6">
        <v>53</v>
      </c>
      <c r="B88" s="2" t="str">
        <f>"1301440003942202"</f>
        <v>1301440003942202</v>
      </c>
      <c r="C88" s="2" t="s">
        <v>345</v>
      </c>
      <c r="D88" s="2" t="s">
        <v>346</v>
      </c>
      <c r="E88" s="2"/>
      <c r="F88" s="2"/>
      <c r="G88" s="2" t="s">
        <v>221</v>
      </c>
      <c r="H88" s="2">
        <v>422103</v>
      </c>
      <c r="I88" s="17">
        <v>1.5</v>
      </c>
    </row>
    <row r="89" spans="1:9" ht="14.25">
      <c r="A89" s="6">
        <v>68</v>
      </c>
      <c r="B89" s="2" t="str">
        <f>"IN30177412310778"</f>
        <v>IN30177412310778</v>
      </c>
      <c r="C89" s="2" t="s">
        <v>347</v>
      </c>
      <c r="D89" s="2" t="s">
        <v>348</v>
      </c>
      <c r="E89" s="2" t="s">
        <v>349</v>
      </c>
      <c r="F89" s="2" t="s">
        <v>350</v>
      </c>
      <c r="G89" s="2"/>
      <c r="H89" s="2">
        <v>507002</v>
      </c>
      <c r="I89" s="17">
        <v>75</v>
      </c>
    </row>
    <row r="90" spans="1:9" ht="14.25">
      <c r="A90" s="6">
        <v>72</v>
      </c>
      <c r="B90" s="2" t="str">
        <f>"IN30037810058116"</f>
        <v>IN30037810058116</v>
      </c>
      <c r="C90" s="2" t="s">
        <v>352</v>
      </c>
      <c r="D90" s="2" t="s">
        <v>353</v>
      </c>
      <c r="E90" s="2" t="s">
        <v>354</v>
      </c>
      <c r="F90" s="2" t="s">
        <v>355</v>
      </c>
      <c r="G90" s="2"/>
      <c r="H90" s="2">
        <v>522124</v>
      </c>
      <c r="I90" s="17">
        <v>150</v>
      </c>
    </row>
    <row r="91" spans="1:9" ht="14.25">
      <c r="A91" s="6">
        <v>91</v>
      </c>
      <c r="B91" s="2" t="str">
        <f>"IN30163741763804"</f>
        <v>IN30163741763804</v>
      </c>
      <c r="C91" s="2" t="s">
        <v>357</v>
      </c>
      <c r="D91" s="2" t="s">
        <v>358</v>
      </c>
      <c r="E91" s="2" t="s">
        <v>359</v>
      </c>
      <c r="F91" s="2" t="s">
        <v>360</v>
      </c>
      <c r="G91" s="2"/>
      <c r="H91" s="2">
        <v>600040</v>
      </c>
      <c r="I91" s="17">
        <v>78.75</v>
      </c>
    </row>
    <row r="92" spans="1:9" ht="28.5">
      <c r="A92" s="6">
        <v>103</v>
      </c>
      <c r="B92" s="2" t="str">
        <f>"00285"</f>
        <v>00285</v>
      </c>
      <c r="C92" s="2" t="s">
        <v>361</v>
      </c>
      <c r="D92" s="2" t="s">
        <v>362</v>
      </c>
      <c r="E92" s="2" t="s">
        <v>363</v>
      </c>
      <c r="F92" s="2" t="s">
        <v>304</v>
      </c>
      <c r="G92" s="2" t="s">
        <v>301</v>
      </c>
      <c r="H92" s="2">
        <v>620012</v>
      </c>
      <c r="I92" s="17">
        <v>750</v>
      </c>
    </row>
    <row r="93" spans="1:9" ht="14.25">
      <c r="A93" s="6">
        <v>1106</v>
      </c>
      <c r="B93" s="2" t="str">
        <f>"1208180069215878"</f>
        <v>1208180069215878</v>
      </c>
      <c r="C93" s="2" t="s">
        <v>364</v>
      </c>
      <c r="D93" s="2" t="s">
        <v>365</v>
      </c>
      <c r="E93" s="2" t="s">
        <v>366</v>
      </c>
      <c r="F93" s="2" t="s">
        <v>367</v>
      </c>
      <c r="G93" s="2" t="s">
        <v>221</v>
      </c>
      <c r="H93" s="2">
        <v>422012</v>
      </c>
      <c r="I93" s="17">
        <v>0.75</v>
      </c>
    </row>
    <row r="94" spans="1:9" ht="14.25">
      <c r="A94" s="6">
        <v>2064</v>
      </c>
      <c r="B94" s="2" t="str">
        <f>"IN30015910412774"</f>
        <v>IN30015910412774</v>
      </c>
      <c r="C94" s="2" t="s">
        <v>368</v>
      </c>
      <c r="D94" s="2" t="s">
        <v>369</v>
      </c>
      <c r="E94" s="2" t="s">
        <v>370</v>
      </c>
      <c r="F94" s="2" t="s">
        <v>371</v>
      </c>
      <c r="G94" s="2"/>
      <c r="H94" s="2">
        <v>600010</v>
      </c>
      <c r="I94" s="17">
        <v>2700</v>
      </c>
    </row>
    <row r="95" spans="1:9" ht="28.5">
      <c r="A95" s="6">
        <v>2168</v>
      </c>
      <c r="B95" s="2" t="str">
        <f>"IN30023913821157"</f>
        <v>IN30023913821157</v>
      </c>
      <c r="C95" s="2" t="s">
        <v>372</v>
      </c>
      <c r="D95" s="2" t="s">
        <v>373</v>
      </c>
      <c r="E95" s="2" t="s">
        <v>374</v>
      </c>
      <c r="F95" s="2" t="s">
        <v>375</v>
      </c>
      <c r="G95" s="2"/>
      <c r="H95" s="2">
        <v>100000</v>
      </c>
      <c r="I95" s="17">
        <v>297</v>
      </c>
    </row>
    <row r="96" spans="1:9" ht="14.25">
      <c r="A96" s="6">
        <v>2248</v>
      </c>
      <c r="B96" s="2" t="str">
        <f>"1304140007893865"</f>
        <v>1304140007893865</v>
      </c>
      <c r="C96" s="2" t="s">
        <v>377</v>
      </c>
      <c r="D96" s="2" t="s">
        <v>378</v>
      </c>
      <c r="E96" s="2" t="s">
        <v>379</v>
      </c>
      <c r="F96" s="2" t="s">
        <v>380</v>
      </c>
      <c r="G96" s="2" t="s">
        <v>129</v>
      </c>
      <c r="H96" s="2">
        <v>110031</v>
      </c>
      <c r="I96" s="17">
        <v>9.75</v>
      </c>
    </row>
    <row r="97" spans="1:9" ht="14.25">
      <c r="A97" s="6">
        <v>2826</v>
      </c>
      <c r="B97" s="2" t="str">
        <f>"1304140007897684"</f>
        <v>1304140007897684</v>
      </c>
      <c r="C97" s="2" t="s">
        <v>382</v>
      </c>
      <c r="D97" s="2" t="s">
        <v>383</v>
      </c>
      <c r="E97" s="2"/>
      <c r="F97" s="2"/>
      <c r="G97" s="2" t="s">
        <v>381</v>
      </c>
      <c r="H97" s="2">
        <v>180001</v>
      </c>
      <c r="I97" s="17">
        <v>3.75</v>
      </c>
    </row>
    <row r="98" spans="1:9" ht="14.25">
      <c r="A98" s="6">
        <v>3583</v>
      </c>
      <c r="B98" s="2" t="str">
        <f>"1208160078975306"</f>
        <v>1208160078975306</v>
      </c>
      <c r="C98" s="2" t="s">
        <v>385</v>
      </c>
      <c r="D98" s="2" t="s">
        <v>386</v>
      </c>
      <c r="E98" s="2"/>
      <c r="F98" s="2"/>
      <c r="G98" s="2" t="s">
        <v>384</v>
      </c>
      <c r="H98" s="2">
        <v>333707</v>
      </c>
      <c r="I98" s="17">
        <v>10.5</v>
      </c>
    </row>
    <row r="99" spans="1:9" ht="14.25">
      <c r="A99" s="6">
        <v>6480</v>
      </c>
      <c r="B99" s="2" t="str">
        <f>"IN30023913118356"</f>
        <v>IN30023913118356</v>
      </c>
      <c r="C99" s="2" t="s">
        <v>387</v>
      </c>
      <c r="D99" s="2" t="s">
        <v>388</v>
      </c>
      <c r="E99" s="2" t="s">
        <v>389</v>
      </c>
      <c r="F99" s="2" t="s">
        <v>390</v>
      </c>
      <c r="G99" s="2"/>
      <c r="H99" s="2">
        <v>431001</v>
      </c>
      <c r="I99" s="17">
        <v>0.75</v>
      </c>
    </row>
    <row r="100" spans="1:9" ht="28.5">
      <c r="A100" s="6">
        <v>6510</v>
      </c>
      <c r="B100" s="2" t="str">
        <f>"1208870142546685"</f>
        <v>1208870142546685</v>
      </c>
      <c r="C100" s="2" t="s">
        <v>392</v>
      </c>
      <c r="D100" s="2" t="s">
        <v>393</v>
      </c>
      <c r="E100" s="2" t="s">
        <v>394</v>
      </c>
      <c r="F100" s="2" t="s">
        <v>74</v>
      </c>
      <c r="G100" s="2" t="s">
        <v>391</v>
      </c>
      <c r="H100" s="2">
        <v>431503</v>
      </c>
      <c r="I100" s="17">
        <v>3.75</v>
      </c>
    </row>
    <row r="101" spans="1:9" ht="14.25">
      <c r="A101" s="6">
        <v>6791</v>
      </c>
      <c r="B101" s="2" t="str">
        <f>"1208870065916484"</f>
        <v>1208870065916484</v>
      </c>
      <c r="C101" s="2" t="s">
        <v>396</v>
      </c>
      <c r="D101" s="2" t="s">
        <v>397</v>
      </c>
      <c r="E101" s="2" t="s">
        <v>398</v>
      </c>
      <c r="F101" s="2" t="s">
        <v>399</v>
      </c>
      <c r="G101" s="2" t="s">
        <v>395</v>
      </c>
      <c r="H101" s="2">
        <v>456335</v>
      </c>
      <c r="I101" s="17">
        <v>15</v>
      </c>
    </row>
    <row r="102" spans="1:9" ht="14.25">
      <c r="A102" s="6">
        <v>7622</v>
      </c>
      <c r="B102" s="2" t="str">
        <f>"IN30214810013152"</f>
        <v>IN30214810013152</v>
      </c>
      <c r="C102" s="2" t="s">
        <v>400</v>
      </c>
      <c r="D102" s="2" t="s">
        <v>401</v>
      </c>
      <c r="E102" s="2" t="s">
        <v>402</v>
      </c>
      <c r="F102" s="2" t="s">
        <v>21</v>
      </c>
      <c r="G102" s="2"/>
      <c r="H102" s="2">
        <v>560020</v>
      </c>
      <c r="I102" s="17">
        <v>0.75</v>
      </c>
    </row>
    <row r="103" spans="1:9" ht="28.5">
      <c r="A103" s="6">
        <v>9856</v>
      </c>
      <c r="B103" s="2" t="str">
        <f>"IN30186263990157"</f>
        <v>IN30186263990157</v>
      </c>
      <c r="C103" s="2" t="s">
        <v>403</v>
      </c>
      <c r="D103" s="2" t="s">
        <v>404</v>
      </c>
      <c r="E103" s="2" t="s">
        <v>405</v>
      </c>
      <c r="F103" s="2" t="s">
        <v>406</v>
      </c>
      <c r="G103" s="2"/>
      <c r="H103" s="2">
        <v>802116</v>
      </c>
      <c r="I103" s="17">
        <v>75</v>
      </c>
    </row>
    <row r="104" spans="1:9" ht="14.25">
      <c r="A104" s="6">
        <v>9964</v>
      </c>
      <c r="B104" s="2" t="str">
        <f>"IN30125028664455"</f>
        <v>IN30125028664455</v>
      </c>
      <c r="C104" s="2" t="s">
        <v>407</v>
      </c>
      <c r="D104" s="2" t="s">
        <v>408</v>
      </c>
      <c r="E104" s="2" t="s">
        <v>409</v>
      </c>
      <c r="F104" s="2" t="s">
        <v>410</v>
      </c>
      <c r="G104" s="2"/>
      <c r="H104" s="2">
        <v>831001</v>
      </c>
      <c r="I104" s="17">
        <v>37.5</v>
      </c>
    </row>
    <row r="105" spans="1:9" ht="14.25">
      <c r="A105" s="6">
        <v>23</v>
      </c>
      <c r="B105" s="2" t="str">
        <f>"IN30096610285032"</f>
        <v>IN30096610285032</v>
      </c>
      <c r="C105" s="2" t="s">
        <v>412</v>
      </c>
      <c r="D105" s="2" t="s">
        <v>413</v>
      </c>
      <c r="E105" s="2" t="s">
        <v>414</v>
      </c>
      <c r="F105" s="2" t="s">
        <v>415</v>
      </c>
      <c r="G105" s="2"/>
      <c r="H105" s="2">
        <v>282004</v>
      </c>
      <c r="I105" s="17">
        <v>37.5</v>
      </c>
    </row>
    <row r="106" spans="1:9" ht="14.25">
      <c r="A106" s="6">
        <v>25</v>
      </c>
      <c r="B106" s="2" t="str">
        <f>"1201770100273280"</f>
        <v>1201770100273280</v>
      </c>
      <c r="C106" s="2" t="s">
        <v>416</v>
      </c>
      <c r="D106" s="2" t="s">
        <v>417</v>
      </c>
      <c r="E106" s="2" t="s">
        <v>418</v>
      </c>
      <c r="F106" s="2" t="s">
        <v>419</v>
      </c>
      <c r="G106" s="2" t="s">
        <v>102</v>
      </c>
      <c r="H106" s="2">
        <v>302004</v>
      </c>
      <c r="I106" s="17">
        <v>6</v>
      </c>
    </row>
    <row r="107" spans="1:9" ht="14.25">
      <c r="A107" s="6">
        <v>36</v>
      </c>
      <c r="B107" s="2" t="str">
        <f>"1203320001134592"</f>
        <v>1203320001134592</v>
      </c>
      <c r="C107" s="2" t="s">
        <v>420</v>
      </c>
      <c r="D107" s="2" t="s">
        <v>421</v>
      </c>
      <c r="E107" s="2" t="s">
        <v>422</v>
      </c>
      <c r="F107" s="2" t="s">
        <v>423</v>
      </c>
      <c r="G107" s="2" t="s">
        <v>233</v>
      </c>
      <c r="H107" s="2">
        <v>380007</v>
      </c>
      <c r="I107" s="17">
        <v>75</v>
      </c>
    </row>
    <row r="108" spans="1:9" ht="14.25">
      <c r="A108" s="6">
        <v>56</v>
      </c>
      <c r="B108" s="2" t="str">
        <f>"IN30133018461054"</f>
        <v>IN30133018461054</v>
      </c>
      <c r="C108" s="2" t="s">
        <v>424</v>
      </c>
      <c r="D108" s="2" t="s">
        <v>425</v>
      </c>
      <c r="E108" s="2" t="s">
        <v>426</v>
      </c>
      <c r="F108" s="2" t="s">
        <v>427</v>
      </c>
      <c r="G108" s="2"/>
      <c r="H108" s="2">
        <v>456010</v>
      </c>
      <c r="I108" s="17">
        <v>18.75</v>
      </c>
    </row>
    <row r="109" spans="1:9" ht="14.25">
      <c r="A109" s="6">
        <v>96</v>
      </c>
      <c r="B109" s="2" t="str">
        <f>"IN30163741785752"</f>
        <v>IN30163741785752</v>
      </c>
      <c r="C109" s="2" t="s">
        <v>428</v>
      </c>
      <c r="D109" s="2" t="s">
        <v>429</v>
      </c>
      <c r="E109" s="2" t="s">
        <v>430</v>
      </c>
      <c r="F109" s="2" t="s">
        <v>431</v>
      </c>
      <c r="G109" s="2"/>
      <c r="H109" s="2">
        <v>600095</v>
      </c>
      <c r="I109" s="17">
        <v>27.75</v>
      </c>
    </row>
    <row r="110" spans="1:9" ht="14.25">
      <c r="A110" s="6">
        <v>153</v>
      </c>
      <c r="B110" s="2" t="str">
        <f>"1201060000618985"</f>
        <v>1201060000618985</v>
      </c>
      <c r="C110" s="2" t="s">
        <v>433</v>
      </c>
      <c r="D110" s="2" t="s">
        <v>434</v>
      </c>
      <c r="E110" s="2" t="s">
        <v>435</v>
      </c>
      <c r="F110" s="2" t="s">
        <v>436</v>
      </c>
      <c r="G110" s="2" t="s">
        <v>432</v>
      </c>
      <c r="H110" s="2">
        <v>828111</v>
      </c>
      <c r="I110" s="17">
        <v>22.5</v>
      </c>
    </row>
    <row r="111" spans="1:9" ht="14.25">
      <c r="A111" s="6">
        <v>133</v>
      </c>
      <c r="B111" s="2" t="str">
        <f>"00518"</f>
        <v>00518</v>
      </c>
      <c r="C111" s="2" t="s">
        <v>437</v>
      </c>
      <c r="D111" s="2" t="s">
        <v>438</v>
      </c>
      <c r="E111" s="2"/>
      <c r="F111" s="2" t="s">
        <v>64</v>
      </c>
      <c r="G111" s="2" t="s">
        <v>64</v>
      </c>
      <c r="H111" s="2">
        <v>641018</v>
      </c>
      <c r="I111" s="17">
        <v>750</v>
      </c>
    </row>
    <row r="112" spans="1:9" ht="14.25">
      <c r="A112" s="6">
        <v>147</v>
      </c>
      <c r="B112" s="2" t="str">
        <f>"IN30177413746570"</f>
        <v>IN30177413746570</v>
      </c>
      <c r="C112" s="2" t="s">
        <v>439</v>
      </c>
      <c r="D112" s="2" t="s">
        <v>440</v>
      </c>
      <c r="E112" s="2" t="s">
        <v>441</v>
      </c>
      <c r="F112" s="2" t="s">
        <v>442</v>
      </c>
      <c r="G112" s="2"/>
      <c r="H112" s="2">
        <v>736101</v>
      </c>
      <c r="I112" s="17">
        <v>222.75</v>
      </c>
    </row>
    <row r="113" spans="1:9" ht="14.25">
      <c r="A113" s="6">
        <v>149</v>
      </c>
      <c r="B113" s="2" t="str">
        <f>"IN30220110832712"</f>
        <v>IN30220110832712</v>
      </c>
      <c r="C113" s="2" t="s">
        <v>443</v>
      </c>
      <c r="D113" s="2" t="s">
        <v>444</v>
      </c>
      <c r="E113" s="2" t="s">
        <v>445</v>
      </c>
      <c r="F113" s="2" t="s">
        <v>446</v>
      </c>
      <c r="G113" s="2"/>
      <c r="H113" s="2">
        <v>768111</v>
      </c>
      <c r="I113" s="17">
        <v>22.5</v>
      </c>
    </row>
    <row r="114" spans="1:9" ht="14.25">
      <c r="A114" s="6">
        <v>152</v>
      </c>
      <c r="B114" s="2" t="str">
        <f>"1204470008991464"</f>
        <v>1204470008991464</v>
      </c>
      <c r="C114" s="2" t="s">
        <v>447</v>
      </c>
      <c r="D114" s="2" t="s">
        <v>448</v>
      </c>
      <c r="E114" s="2" t="s">
        <v>449</v>
      </c>
      <c r="F114" s="2" t="s">
        <v>450</v>
      </c>
      <c r="G114" s="2" t="s">
        <v>432</v>
      </c>
      <c r="H114" s="2">
        <v>826004</v>
      </c>
      <c r="I114" s="17">
        <v>3</v>
      </c>
    </row>
    <row r="115" spans="1:9" ht="14.25">
      <c r="A115" s="6">
        <v>159</v>
      </c>
      <c r="B115" s="2" t="str">
        <f>"IN30090710246584"</f>
        <v>IN30090710246584</v>
      </c>
      <c r="C115" s="2" t="s">
        <v>451</v>
      </c>
      <c r="D115" s="2" t="s">
        <v>452</v>
      </c>
      <c r="E115" s="2" t="s">
        <v>453</v>
      </c>
      <c r="F115" s="2" t="s">
        <v>39</v>
      </c>
      <c r="G115" s="2"/>
      <c r="H115" s="2">
        <v>400031</v>
      </c>
      <c r="I115" s="17">
        <v>6000</v>
      </c>
    </row>
    <row r="116" spans="1:9" ht="14.25">
      <c r="A116" s="6">
        <v>170</v>
      </c>
      <c r="B116" s="2" t="str">
        <f>"00368"</f>
        <v>00368</v>
      </c>
      <c r="C116" s="2" t="s">
        <v>454</v>
      </c>
      <c r="D116" s="2" t="s">
        <v>455</v>
      </c>
      <c r="E116" s="2" t="s">
        <v>456</v>
      </c>
      <c r="F116" s="2" t="s">
        <v>328</v>
      </c>
      <c r="G116" s="2" t="s">
        <v>328</v>
      </c>
      <c r="H116" s="2">
        <v>637211</v>
      </c>
      <c r="I116" s="17">
        <v>750</v>
      </c>
    </row>
    <row r="117" spans="1:9" ht="14.25">
      <c r="A117" s="6">
        <v>173</v>
      </c>
      <c r="B117" s="2" t="str">
        <f>"00586"</f>
        <v>00586</v>
      </c>
      <c r="C117" s="2" t="s">
        <v>457</v>
      </c>
      <c r="D117" s="2" t="s">
        <v>458</v>
      </c>
      <c r="E117" s="2" t="s">
        <v>459</v>
      </c>
      <c r="F117" s="2" t="s">
        <v>460</v>
      </c>
      <c r="G117" s="2" t="s">
        <v>64</v>
      </c>
      <c r="H117" s="2">
        <v>641043</v>
      </c>
      <c r="I117" s="17">
        <v>750</v>
      </c>
    </row>
    <row r="118" spans="1:9" ht="14.25">
      <c r="A118" s="6">
        <v>6991</v>
      </c>
      <c r="B118" s="2" t="str">
        <f>"1208870048302105"</f>
        <v>1208870048302105</v>
      </c>
      <c r="C118" s="2" t="s">
        <v>462</v>
      </c>
      <c r="D118" s="2" t="s">
        <v>463</v>
      </c>
      <c r="E118" s="2" t="s">
        <v>464</v>
      </c>
      <c r="F118" s="2" t="s">
        <v>465</v>
      </c>
      <c r="G118" s="2" t="s">
        <v>461</v>
      </c>
      <c r="H118" s="2">
        <v>494665</v>
      </c>
      <c r="I118" s="17">
        <v>1.5</v>
      </c>
    </row>
    <row r="119" spans="1:9" ht="28.5">
      <c r="A119" s="6">
        <v>8789</v>
      </c>
      <c r="B119" s="2" t="str">
        <f>"IN30021440793503"</f>
        <v>IN30021440793503</v>
      </c>
      <c r="C119" s="2" t="s">
        <v>466</v>
      </c>
      <c r="D119" s="2" t="s">
        <v>467</v>
      </c>
      <c r="E119" s="2" t="s">
        <v>468</v>
      </c>
      <c r="F119" s="2" t="s">
        <v>469</v>
      </c>
      <c r="G119" s="2"/>
      <c r="H119" s="2">
        <v>641002</v>
      </c>
      <c r="I119" s="17">
        <v>112.5</v>
      </c>
    </row>
    <row r="120" spans="1:9" ht="14.25">
      <c r="A120" s="6">
        <v>9081</v>
      </c>
      <c r="B120" s="2" t="str">
        <f>"1208250015393196"</f>
        <v>1208250015393196</v>
      </c>
      <c r="C120" s="2" t="s">
        <v>470</v>
      </c>
      <c r="D120" s="2" t="s">
        <v>471</v>
      </c>
      <c r="E120" s="2" t="s">
        <v>472</v>
      </c>
      <c r="F120" s="2"/>
      <c r="G120" s="2" t="s">
        <v>272</v>
      </c>
      <c r="H120" s="2">
        <v>680309</v>
      </c>
      <c r="I120" s="17">
        <v>7.5</v>
      </c>
    </row>
    <row r="121" spans="1:9" ht="28.5">
      <c r="A121" s="6">
        <v>9599</v>
      </c>
      <c r="B121" s="2" t="str">
        <f>"1208870141450275"</f>
        <v>1208870141450275</v>
      </c>
      <c r="C121" s="2" t="s">
        <v>473</v>
      </c>
      <c r="D121" s="2" t="s">
        <v>474</v>
      </c>
      <c r="E121" s="2" t="s">
        <v>475</v>
      </c>
      <c r="F121" s="2" t="s">
        <v>74</v>
      </c>
      <c r="G121" s="2" t="s">
        <v>337</v>
      </c>
      <c r="H121" s="2">
        <v>721507</v>
      </c>
      <c r="I121" s="17">
        <v>57</v>
      </c>
    </row>
    <row r="122" spans="1:9" ht="14.25">
      <c r="A122" s="6">
        <v>9981</v>
      </c>
      <c r="B122" s="2" t="str">
        <f>"1205940000022749"</f>
        <v>1205940000022749</v>
      </c>
      <c r="C122" s="2" t="s">
        <v>476</v>
      </c>
      <c r="D122" s="2" t="s">
        <v>477</v>
      </c>
      <c r="E122" s="2" t="s">
        <v>478</v>
      </c>
      <c r="F122" s="2" t="s">
        <v>479</v>
      </c>
      <c r="G122" s="2" t="s">
        <v>411</v>
      </c>
      <c r="H122" s="2">
        <v>831012</v>
      </c>
      <c r="I122" s="17">
        <v>412.5</v>
      </c>
    </row>
    <row r="123" spans="1:9" ht="14.25">
      <c r="A123" s="6">
        <v>28</v>
      </c>
      <c r="B123" s="2" t="str">
        <f>"IN30226913012299"</f>
        <v>IN30226913012299</v>
      </c>
      <c r="C123" s="2" t="s">
        <v>480</v>
      </c>
      <c r="D123" s="2" t="s">
        <v>481</v>
      </c>
      <c r="E123" s="2" t="s">
        <v>482</v>
      </c>
      <c r="F123" s="2" t="s">
        <v>483</v>
      </c>
      <c r="G123" s="2"/>
      <c r="H123" s="2">
        <v>360001</v>
      </c>
      <c r="I123" s="17">
        <v>37.5</v>
      </c>
    </row>
    <row r="124" spans="1:9" ht="14.25">
      <c r="A124" s="6">
        <v>31</v>
      </c>
      <c r="B124" s="2" t="str">
        <f>"00036"</f>
        <v>00036</v>
      </c>
      <c r="C124" s="2" t="s">
        <v>485</v>
      </c>
      <c r="D124" s="2" t="s">
        <v>486</v>
      </c>
      <c r="E124" s="2" t="s">
        <v>487</v>
      </c>
      <c r="F124" s="2" t="s">
        <v>488</v>
      </c>
      <c r="G124" s="2" t="s">
        <v>484</v>
      </c>
      <c r="H124" s="2">
        <v>360575</v>
      </c>
      <c r="I124" s="17">
        <v>1500</v>
      </c>
    </row>
    <row r="125" spans="1:9" ht="14.25">
      <c r="A125" s="6">
        <v>39</v>
      </c>
      <c r="B125" s="2" t="str">
        <f>"1304140001971351"</f>
        <v>1304140001971351</v>
      </c>
      <c r="C125" s="2" t="s">
        <v>489</v>
      </c>
      <c r="D125" s="2" t="s">
        <v>490</v>
      </c>
      <c r="E125" s="2" t="s">
        <v>491</v>
      </c>
      <c r="F125" s="2"/>
      <c r="G125" s="2" t="s">
        <v>492</v>
      </c>
      <c r="H125" s="2">
        <v>396439</v>
      </c>
      <c r="I125" s="17">
        <v>4.5</v>
      </c>
    </row>
    <row r="126" spans="1:9" ht="14.25">
      <c r="A126" s="6">
        <v>57</v>
      </c>
      <c r="B126" s="2" t="str">
        <f>"IN30198310022185"</f>
        <v>IN30198310022185</v>
      </c>
      <c r="C126" s="2" t="s">
        <v>493</v>
      </c>
      <c r="D126" s="2" t="s">
        <v>494</v>
      </c>
      <c r="E126" s="2" t="s">
        <v>495</v>
      </c>
      <c r="F126" s="2" t="s">
        <v>496</v>
      </c>
      <c r="G126" s="2"/>
      <c r="H126" s="2">
        <v>457001</v>
      </c>
      <c r="I126" s="17">
        <v>75</v>
      </c>
    </row>
    <row r="127" spans="1:9" ht="14.25">
      <c r="A127" s="6">
        <v>73</v>
      </c>
      <c r="B127" s="2" t="str">
        <f>"00887"</f>
        <v>00887</v>
      </c>
      <c r="C127" s="2" t="s">
        <v>497</v>
      </c>
      <c r="D127" s="2" t="s">
        <v>498</v>
      </c>
      <c r="E127" s="2" t="s">
        <v>499</v>
      </c>
      <c r="F127" s="2" t="s">
        <v>500</v>
      </c>
      <c r="G127" s="2" t="s">
        <v>351</v>
      </c>
      <c r="H127" s="2">
        <v>522201</v>
      </c>
      <c r="I127" s="17">
        <v>750</v>
      </c>
    </row>
    <row r="128" spans="1:9" ht="28.5">
      <c r="A128" s="6">
        <v>74</v>
      </c>
      <c r="B128" s="2" t="str">
        <f>"IN30039418688871"</f>
        <v>IN30039418688871</v>
      </c>
      <c r="C128" s="2" t="s">
        <v>501</v>
      </c>
      <c r="D128" s="2" t="s">
        <v>502</v>
      </c>
      <c r="E128" s="2" t="s">
        <v>503</v>
      </c>
      <c r="F128" s="2" t="s">
        <v>504</v>
      </c>
      <c r="G128" s="2"/>
      <c r="H128" s="2">
        <v>523187</v>
      </c>
      <c r="I128" s="17">
        <v>30</v>
      </c>
    </row>
    <row r="129" spans="1:9" ht="14.25">
      <c r="A129" s="6">
        <v>84</v>
      </c>
      <c r="B129" s="2" t="str">
        <f>"1204720010569822"</f>
        <v>1204720010569822</v>
      </c>
      <c r="C129" s="2" t="s">
        <v>506</v>
      </c>
      <c r="D129" s="2" t="s">
        <v>507</v>
      </c>
      <c r="E129" s="2" t="s">
        <v>508</v>
      </c>
      <c r="F129" s="2" t="s">
        <v>74</v>
      </c>
      <c r="G129" s="2" t="s">
        <v>505</v>
      </c>
      <c r="H129" s="2">
        <v>583123</v>
      </c>
      <c r="I129" s="17">
        <v>0.75</v>
      </c>
    </row>
    <row r="130" spans="1:9" ht="14.25">
      <c r="A130" s="6">
        <v>95</v>
      </c>
      <c r="B130" s="2" t="str">
        <f>"IN30051316000870"</f>
        <v>IN30051316000870</v>
      </c>
      <c r="C130" s="2" t="s">
        <v>509</v>
      </c>
      <c r="D130" s="2" t="s">
        <v>510</v>
      </c>
      <c r="E130" s="2" t="s">
        <v>511</v>
      </c>
      <c r="F130" s="2" t="s">
        <v>512</v>
      </c>
      <c r="G130" s="2"/>
      <c r="H130" s="2">
        <v>600095</v>
      </c>
      <c r="I130" s="17">
        <v>11.25</v>
      </c>
    </row>
    <row r="131" spans="1:9" ht="14.25">
      <c r="A131" s="6">
        <v>115</v>
      </c>
      <c r="B131" s="2" t="str">
        <f>"00325"</f>
        <v>00325</v>
      </c>
      <c r="C131" s="2" t="s">
        <v>513</v>
      </c>
      <c r="D131" s="2" t="s">
        <v>514</v>
      </c>
      <c r="E131" s="2" t="s">
        <v>515</v>
      </c>
      <c r="F131" s="2" t="s">
        <v>307</v>
      </c>
      <c r="G131" s="2" t="s">
        <v>307</v>
      </c>
      <c r="H131" s="2">
        <v>625001</v>
      </c>
      <c r="I131" s="17">
        <v>750</v>
      </c>
    </row>
    <row r="132" spans="1:9" ht="14.25">
      <c r="A132" s="6">
        <v>136</v>
      </c>
      <c r="B132" s="2" t="str">
        <f>"01001"</f>
        <v>01001</v>
      </c>
      <c r="C132" s="2" t="s">
        <v>516</v>
      </c>
      <c r="D132" s="2" t="s">
        <v>517</v>
      </c>
      <c r="E132" s="2" t="s">
        <v>518</v>
      </c>
      <c r="F132" s="2" t="s">
        <v>64</v>
      </c>
      <c r="G132" s="2" t="s">
        <v>64</v>
      </c>
      <c r="H132" s="2">
        <v>641028</v>
      </c>
      <c r="I132" s="17">
        <v>750</v>
      </c>
    </row>
    <row r="133" spans="1:9" ht="28.5">
      <c r="A133" s="6">
        <v>137</v>
      </c>
      <c r="B133" s="2" t="str">
        <f>"01008"</f>
        <v>01008</v>
      </c>
      <c r="C133" s="2" t="s">
        <v>519</v>
      </c>
      <c r="D133" s="2" t="s">
        <v>520</v>
      </c>
      <c r="E133" s="2" t="s">
        <v>521</v>
      </c>
      <c r="F133" s="2" t="s">
        <v>522</v>
      </c>
      <c r="G133" s="2" t="s">
        <v>64</v>
      </c>
      <c r="H133" s="2">
        <v>641038</v>
      </c>
      <c r="I133" s="17">
        <v>750</v>
      </c>
    </row>
    <row r="134" spans="1:9" ht="14.25">
      <c r="A134" s="6">
        <v>150</v>
      </c>
      <c r="B134" s="2" t="str">
        <f>"1203840000659366"</f>
        <v>1203840000659366</v>
      </c>
      <c r="C134" s="2" t="s">
        <v>524</v>
      </c>
      <c r="D134" s="2" t="s">
        <v>525</v>
      </c>
      <c r="E134" s="2" t="s">
        <v>526</v>
      </c>
      <c r="F134" s="2" t="s">
        <v>527</v>
      </c>
      <c r="G134" s="2" t="s">
        <v>523</v>
      </c>
      <c r="H134" s="2">
        <v>800020</v>
      </c>
      <c r="I134" s="17">
        <v>41.25</v>
      </c>
    </row>
    <row r="135" spans="1:9" ht="14.25">
      <c r="A135" s="6">
        <v>2191</v>
      </c>
      <c r="B135" s="2" t="str">
        <f>"1204470007695310"</f>
        <v>1204470007695310</v>
      </c>
      <c r="C135" s="2" t="s">
        <v>528</v>
      </c>
      <c r="D135" s="2" t="s">
        <v>529</v>
      </c>
      <c r="E135" s="2" t="s">
        <v>530</v>
      </c>
      <c r="F135" s="2" t="s">
        <v>531</v>
      </c>
      <c r="G135" s="2" t="s">
        <v>14</v>
      </c>
      <c r="H135" s="2">
        <v>110007</v>
      </c>
      <c r="I135" s="17">
        <v>30</v>
      </c>
    </row>
    <row r="136" spans="1:9" ht="14.25">
      <c r="A136" s="6">
        <v>2855</v>
      </c>
      <c r="B136" s="2" t="str">
        <f>"IN30429519871731"</f>
        <v>IN30429519871731</v>
      </c>
      <c r="C136" s="2" t="s">
        <v>532</v>
      </c>
      <c r="D136" s="2" t="s">
        <v>533</v>
      </c>
      <c r="E136" s="2"/>
      <c r="F136" s="2" t="s">
        <v>534</v>
      </c>
      <c r="G136" s="2"/>
      <c r="H136" s="2">
        <v>201001</v>
      </c>
      <c r="I136" s="17">
        <v>750</v>
      </c>
    </row>
    <row r="137" spans="1:9" ht="14.25">
      <c r="A137" s="6">
        <v>2991</v>
      </c>
      <c r="B137" s="2" t="str">
        <f>"1201060001540061"</f>
        <v>1201060001540061</v>
      </c>
      <c r="C137" s="2" t="s">
        <v>536</v>
      </c>
      <c r="D137" s="3">
        <v>45354</v>
      </c>
      <c r="E137" s="2" t="s">
        <v>537</v>
      </c>
      <c r="F137" s="2"/>
      <c r="G137" s="2" t="s">
        <v>535</v>
      </c>
      <c r="H137" s="2">
        <v>211001</v>
      </c>
      <c r="I137" s="17">
        <v>26.25</v>
      </c>
    </row>
    <row r="138" spans="1:9" ht="14.25">
      <c r="A138" s="6">
        <v>5856</v>
      </c>
      <c r="B138" s="2" t="str">
        <f>"1301240003710023"</f>
        <v>1301240003710023</v>
      </c>
      <c r="C138" s="2" t="s">
        <v>538</v>
      </c>
      <c r="D138" s="2" t="s">
        <v>539</v>
      </c>
      <c r="E138" s="2" t="s">
        <v>540</v>
      </c>
      <c r="F138" s="2" t="s">
        <v>541</v>
      </c>
      <c r="G138" s="2" t="s">
        <v>117</v>
      </c>
      <c r="H138" s="2">
        <v>411040</v>
      </c>
      <c r="I138" s="17">
        <v>6</v>
      </c>
    </row>
    <row r="139" spans="1:9" ht="14.25">
      <c r="A139" s="6">
        <v>5957</v>
      </c>
      <c r="B139" s="2" t="str">
        <f>"1203320056698082"</f>
        <v>1203320056698082</v>
      </c>
      <c r="C139" s="2" t="s">
        <v>542</v>
      </c>
      <c r="D139" s="2" t="s">
        <v>543</v>
      </c>
      <c r="E139" s="2" t="s">
        <v>544</v>
      </c>
      <c r="F139" s="2"/>
      <c r="G139" s="2" t="s">
        <v>117</v>
      </c>
      <c r="H139" s="2">
        <v>413115</v>
      </c>
      <c r="I139" s="17">
        <v>16.5</v>
      </c>
    </row>
    <row r="140" spans="1:9" ht="14.25">
      <c r="A140" s="6">
        <v>7628</v>
      </c>
      <c r="B140" s="2" t="str">
        <f>"IN30192630838203"</f>
        <v>IN30192630838203</v>
      </c>
      <c r="C140" s="2" t="s">
        <v>545</v>
      </c>
      <c r="D140" s="2" t="s">
        <v>546</v>
      </c>
      <c r="E140" s="2" t="s">
        <v>547</v>
      </c>
      <c r="F140" s="2" t="s">
        <v>548</v>
      </c>
      <c r="G140" s="2"/>
      <c r="H140" s="2">
        <v>560022</v>
      </c>
      <c r="I140" s="17">
        <v>37.5</v>
      </c>
    </row>
    <row r="141" spans="1:9" ht="14.25">
      <c r="A141" s="6">
        <v>9668</v>
      </c>
      <c r="B141" s="2" t="str">
        <f>"IN30096610184353"</f>
        <v>IN30096610184353</v>
      </c>
      <c r="C141" s="2" t="s">
        <v>549</v>
      </c>
      <c r="D141" s="2" t="s">
        <v>550</v>
      </c>
      <c r="E141" s="2" t="s">
        <v>551</v>
      </c>
      <c r="F141" s="2" t="s">
        <v>552</v>
      </c>
      <c r="G141" s="2"/>
      <c r="H141" s="2">
        <v>743127</v>
      </c>
      <c r="I141" s="17">
        <v>18.75</v>
      </c>
    </row>
    <row r="142" spans="1:9" ht="28.5">
      <c r="A142" s="6">
        <v>16</v>
      </c>
      <c r="B142" s="2" t="str">
        <f>"IN30310810001798"</f>
        <v>IN30310810001798</v>
      </c>
      <c r="C142" s="2" t="s">
        <v>553</v>
      </c>
      <c r="D142" s="3">
        <v>45572</v>
      </c>
      <c r="E142" s="2" t="s">
        <v>554</v>
      </c>
      <c r="F142" s="2" t="s">
        <v>555</v>
      </c>
      <c r="G142" s="2"/>
      <c r="H142" s="2">
        <v>110009</v>
      </c>
      <c r="I142" s="17">
        <v>150</v>
      </c>
    </row>
    <row r="143" spans="1:9" ht="14.25">
      <c r="A143" s="6">
        <v>18</v>
      </c>
      <c r="B143" s="2" t="str">
        <f>"IN30155722205614"</f>
        <v>IN30155722205614</v>
      </c>
      <c r="C143" s="2" t="s">
        <v>557</v>
      </c>
      <c r="D143" s="2" t="s">
        <v>558</v>
      </c>
      <c r="E143" s="2" t="s">
        <v>559</v>
      </c>
      <c r="F143" s="2" t="s">
        <v>556</v>
      </c>
      <c r="G143" s="2"/>
      <c r="H143" s="2">
        <v>202001</v>
      </c>
      <c r="I143" s="17">
        <v>75</v>
      </c>
    </row>
    <row r="144" spans="1:9" ht="14.25">
      <c r="A144" s="6">
        <v>142</v>
      </c>
      <c r="B144" s="2" t="str">
        <f>"IN30023913039030"</f>
        <v>IN30023913039030</v>
      </c>
      <c r="C144" s="2" t="s">
        <v>560</v>
      </c>
      <c r="D144" s="2" t="s">
        <v>561</v>
      </c>
      <c r="E144" s="2" t="s">
        <v>562</v>
      </c>
      <c r="F144" s="2" t="s">
        <v>563</v>
      </c>
      <c r="G144" s="2"/>
      <c r="H144" s="2">
        <v>670561</v>
      </c>
      <c r="I144" s="17">
        <v>19.5</v>
      </c>
    </row>
    <row r="145" spans="1:9" ht="14.25">
      <c r="A145" s="6">
        <v>175</v>
      </c>
      <c r="B145" s="2" t="str">
        <f>"00654"</f>
        <v>00654</v>
      </c>
      <c r="C145" s="2" t="s">
        <v>324</v>
      </c>
      <c r="D145" s="2" t="s">
        <v>325</v>
      </c>
      <c r="E145" s="2" t="s">
        <v>326</v>
      </c>
      <c r="F145" s="2" t="s">
        <v>564</v>
      </c>
      <c r="G145" s="2" t="s">
        <v>250</v>
      </c>
      <c r="H145" s="2">
        <v>624601</v>
      </c>
      <c r="I145" s="17">
        <v>750</v>
      </c>
    </row>
    <row r="146" spans="1:9" ht="14.25">
      <c r="A146" s="6">
        <v>58</v>
      </c>
      <c r="B146" s="2" t="str">
        <f>"IN30039416342667"</f>
        <v>IN30039416342667</v>
      </c>
      <c r="C146" s="2" t="s">
        <v>566</v>
      </c>
      <c r="D146" s="2" t="s">
        <v>567</v>
      </c>
      <c r="E146" s="2" t="s">
        <v>568</v>
      </c>
      <c r="F146" s="2" t="s">
        <v>565</v>
      </c>
      <c r="G146" s="2"/>
      <c r="H146" s="2">
        <v>460001</v>
      </c>
      <c r="I146" s="17">
        <v>58.5</v>
      </c>
    </row>
    <row r="147" spans="1:9" ht="14.25">
      <c r="A147" s="6">
        <v>59</v>
      </c>
      <c r="B147" s="2" t="str">
        <f>"1201910102117576"</f>
        <v>1201910102117576</v>
      </c>
      <c r="C147" s="2" t="s">
        <v>570</v>
      </c>
      <c r="D147" s="2" t="s">
        <v>571</v>
      </c>
      <c r="E147" s="2"/>
      <c r="F147" s="2"/>
      <c r="G147" s="2" t="s">
        <v>569</v>
      </c>
      <c r="H147" s="2">
        <v>470002</v>
      </c>
      <c r="I147" s="17">
        <v>22.5</v>
      </c>
    </row>
    <row r="148" spans="1:9" ht="43.5">
      <c r="A148" s="6">
        <v>63</v>
      </c>
      <c r="B148" s="2" t="str">
        <f>"00515"</f>
        <v>00515</v>
      </c>
      <c r="C148" s="2" t="s">
        <v>572</v>
      </c>
      <c r="D148" s="2" t="s">
        <v>290</v>
      </c>
      <c r="E148" s="2" t="s">
        <v>291</v>
      </c>
      <c r="F148" s="2" t="s">
        <v>292</v>
      </c>
      <c r="G148" s="2" t="s">
        <v>150</v>
      </c>
      <c r="H148" s="2">
        <v>500015</v>
      </c>
      <c r="I148" s="17">
        <v>1500</v>
      </c>
    </row>
    <row r="149" spans="1:9" ht="14.25">
      <c r="A149" s="6">
        <v>69</v>
      </c>
      <c r="B149" s="2" t="str">
        <f>"00155"</f>
        <v>00155</v>
      </c>
      <c r="C149" s="2" t="s">
        <v>574</v>
      </c>
      <c r="D149" s="2" t="s">
        <v>575</v>
      </c>
      <c r="E149" s="2" t="s">
        <v>576</v>
      </c>
      <c r="F149" s="2" t="s">
        <v>577</v>
      </c>
      <c r="G149" s="2" t="s">
        <v>573</v>
      </c>
      <c r="H149" s="2">
        <v>515774</v>
      </c>
      <c r="I149" s="17">
        <v>750</v>
      </c>
    </row>
    <row r="150" spans="1:9" ht="14.25">
      <c r="A150" s="6">
        <v>75</v>
      </c>
      <c r="B150" s="2" t="str">
        <f>"IN30066910082689"</f>
        <v>IN30066910082689</v>
      </c>
      <c r="C150" s="2" t="s">
        <v>578</v>
      </c>
      <c r="D150" s="2" t="s">
        <v>579</v>
      </c>
      <c r="E150" s="2" t="s">
        <v>580</v>
      </c>
      <c r="F150" s="2" t="s">
        <v>581</v>
      </c>
      <c r="G150" s="2"/>
      <c r="H150" s="2">
        <v>530032</v>
      </c>
      <c r="I150" s="17">
        <v>150</v>
      </c>
    </row>
    <row r="151" spans="1:9" ht="14.25">
      <c r="A151" s="6">
        <v>99</v>
      </c>
      <c r="B151" s="2" t="str">
        <f>"IN30021413054582"</f>
        <v>IN30021413054582</v>
      </c>
      <c r="C151" s="2" t="s">
        <v>583</v>
      </c>
      <c r="D151" s="2" t="s">
        <v>584</v>
      </c>
      <c r="E151" s="2" t="s">
        <v>585</v>
      </c>
      <c r="F151" s="2" t="s">
        <v>582</v>
      </c>
      <c r="G151" s="2"/>
      <c r="H151" s="2">
        <v>610003</v>
      </c>
      <c r="I151" s="17">
        <v>75</v>
      </c>
    </row>
    <row r="152" spans="1:9" ht="28.5">
      <c r="A152" s="6">
        <v>102</v>
      </c>
      <c r="B152" s="2" t="str">
        <f>"00279"</f>
        <v>00279</v>
      </c>
      <c r="C152" s="2" t="s">
        <v>586</v>
      </c>
      <c r="D152" s="2" t="s">
        <v>587</v>
      </c>
      <c r="E152" s="2"/>
      <c r="F152" s="2" t="s">
        <v>588</v>
      </c>
      <c r="G152" s="2" t="s">
        <v>301</v>
      </c>
      <c r="H152" s="2">
        <v>620008</v>
      </c>
      <c r="I152" s="17">
        <v>750</v>
      </c>
    </row>
    <row r="153" spans="1:9" ht="14.25">
      <c r="A153" s="6">
        <v>118</v>
      </c>
      <c r="B153" s="2" t="str">
        <f>"IN30017510654239"</f>
        <v>IN30017510654239</v>
      </c>
      <c r="C153" s="2" t="s">
        <v>589</v>
      </c>
      <c r="D153" s="2" t="s">
        <v>590</v>
      </c>
      <c r="E153" s="2"/>
      <c r="F153" s="2" t="s">
        <v>591</v>
      </c>
      <c r="G153" s="2"/>
      <c r="H153" s="2">
        <v>626004</v>
      </c>
      <c r="I153" s="17">
        <v>67.5</v>
      </c>
    </row>
    <row r="154" spans="1:9" ht="14.25">
      <c r="A154" s="6">
        <v>144</v>
      </c>
      <c r="B154" s="2" t="str">
        <f>"00613"</f>
        <v>00613</v>
      </c>
      <c r="C154" s="2" t="s">
        <v>592</v>
      </c>
      <c r="D154" s="2" t="s">
        <v>593</v>
      </c>
      <c r="E154" s="2" t="s">
        <v>594</v>
      </c>
      <c r="F154" s="2" t="s">
        <v>595</v>
      </c>
      <c r="G154" s="2" t="s">
        <v>376</v>
      </c>
      <c r="H154" s="2">
        <v>682002</v>
      </c>
      <c r="I154" s="17">
        <v>150</v>
      </c>
    </row>
    <row r="155" spans="1:9" ht="14.25">
      <c r="A155" s="6">
        <v>156</v>
      </c>
      <c r="B155" s="2" t="str">
        <f>"1201860000339344"</f>
        <v>1201860000339344</v>
      </c>
      <c r="C155" s="2" t="s">
        <v>596</v>
      </c>
      <c r="D155" s="2" t="s">
        <v>597</v>
      </c>
      <c r="E155" s="2" t="s">
        <v>598</v>
      </c>
      <c r="F155" s="2"/>
      <c r="G155" s="2" t="s">
        <v>598</v>
      </c>
      <c r="H155" s="2">
        <v>841301</v>
      </c>
      <c r="I155" s="17">
        <v>37.5</v>
      </c>
    </row>
    <row r="156" spans="1:9" ht="14.25">
      <c r="A156" s="6">
        <v>21</v>
      </c>
      <c r="B156" s="2" t="str">
        <f>"1301440001279852"</f>
        <v>1301440001279852</v>
      </c>
      <c r="C156" s="2" t="s">
        <v>600</v>
      </c>
      <c r="D156" s="2" t="s">
        <v>601</v>
      </c>
      <c r="E156" s="2" t="s">
        <v>602</v>
      </c>
      <c r="F156" s="2"/>
      <c r="G156" s="2" t="s">
        <v>599</v>
      </c>
      <c r="H156" s="2">
        <v>247120</v>
      </c>
      <c r="I156" s="17">
        <v>36</v>
      </c>
    </row>
    <row r="157" spans="1:9" ht="14.25">
      <c r="A157" s="6">
        <v>27</v>
      </c>
      <c r="B157" s="2" t="str">
        <f>"1201210100139384"</f>
        <v>1201210100139384</v>
      </c>
      <c r="C157" s="2" t="s">
        <v>604</v>
      </c>
      <c r="D157" s="2" t="s">
        <v>605</v>
      </c>
      <c r="E157" s="2"/>
      <c r="F157" s="2"/>
      <c r="G157" s="2" t="s">
        <v>603</v>
      </c>
      <c r="H157" s="2">
        <v>345001</v>
      </c>
      <c r="I157" s="17">
        <v>15</v>
      </c>
    </row>
    <row r="158" spans="1:9" ht="14.25">
      <c r="A158" s="6">
        <v>30</v>
      </c>
      <c r="B158" s="2" t="str">
        <f>"IN30097411508992"</f>
        <v>IN30097411508992</v>
      </c>
      <c r="C158" s="2" t="s">
        <v>606</v>
      </c>
      <c r="D158" s="2" t="s">
        <v>607</v>
      </c>
      <c r="E158" s="2" t="s">
        <v>608</v>
      </c>
      <c r="F158" s="2" t="s">
        <v>609</v>
      </c>
      <c r="G158" s="2"/>
      <c r="H158" s="2">
        <v>360410</v>
      </c>
      <c r="I158" s="17">
        <v>90.75</v>
      </c>
    </row>
    <row r="159" spans="1:9" ht="28.5">
      <c r="A159" s="6">
        <v>40</v>
      </c>
      <c r="B159" s="2" t="str">
        <f>"00074"</f>
        <v>00074</v>
      </c>
      <c r="C159" s="2" t="s">
        <v>610</v>
      </c>
      <c r="D159" s="2" t="s">
        <v>611</v>
      </c>
      <c r="E159" s="2" t="s">
        <v>612</v>
      </c>
      <c r="F159" s="2" t="s">
        <v>613</v>
      </c>
      <c r="G159" s="2" t="s">
        <v>39</v>
      </c>
      <c r="H159" s="2">
        <v>400012</v>
      </c>
      <c r="I159" s="17">
        <v>1500</v>
      </c>
    </row>
    <row r="160" spans="1:9" ht="14.25">
      <c r="A160" s="6">
        <v>44</v>
      </c>
      <c r="B160" s="2" t="str">
        <f>"1203320001307186"</f>
        <v>1203320001307186</v>
      </c>
      <c r="C160" s="2" t="s">
        <v>614</v>
      </c>
      <c r="D160" s="2" t="s">
        <v>615</v>
      </c>
      <c r="E160" s="2" t="s">
        <v>616</v>
      </c>
      <c r="F160" s="2" t="s">
        <v>617</v>
      </c>
      <c r="G160" s="2" t="s">
        <v>39</v>
      </c>
      <c r="H160" s="2">
        <v>400056</v>
      </c>
      <c r="I160" s="17">
        <v>7.5</v>
      </c>
    </row>
    <row r="161" spans="1:9" ht="14.25">
      <c r="A161" s="6">
        <v>70</v>
      </c>
      <c r="B161" s="2" t="str">
        <f>"1202230000111017"</f>
        <v>1202230000111017</v>
      </c>
      <c r="C161" s="2" t="s">
        <v>618</v>
      </c>
      <c r="D161" s="2" t="s">
        <v>619</v>
      </c>
      <c r="E161" s="2" t="s">
        <v>620</v>
      </c>
      <c r="F161" s="2" t="s">
        <v>621</v>
      </c>
      <c r="G161" s="2" t="s">
        <v>622</v>
      </c>
      <c r="H161" s="2">
        <v>517644</v>
      </c>
      <c r="I161" s="17">
        <v>52.5</v>
      </c>
    </row>
    <row r="162" spans="1:9" ht="14.25">
      <c r="A162" s="6">
        <v>78</v>
      </c>
      <c r="B162" s="2" t="str">
        <f>"IN30214810504332"</f>
        <v>IN30214810504332</v>
      </c>
      <c r="C162" s="2" t="s">
        <v>623</v>
      </c>
      <c r="D162" s="2" t="s">
        <v>624</v>
      </c>
      <c r="E162" s="2" t="s">
        <v>625</v>
      </c>
      <c r="F162" s="2" t="s">
        <v>626</v>
      </c>
      <c r="G162" s="2"/>
      <c r="H162" s="2">
        <v>560018</v>
      </c>
      <c r="I162" s="17">
        <v>5.25</v>
      </c>
    </row>
    <row r="163" spans="1:9" ht="14.25">
      <c r="A163" s="6">
        <v>87</v>
      </c>
      <c r="B163" s="2" t="str">
        <f>"IN30223610334698"</f>
        <v>IN30223610334698</v>
      </c>
      <c r="C163" s="2" t="s">
        <v>627</v>
      </c>
      <c r="D163" s="2" t="s">
        <v>628</v>
      </c>
      <c r="E163" s="2" t="s">
        <v>629</v>
      </c>
      <c r="F163" s="2" t="s">
        <v>356</v>
      </c>
      <c r="G163" s="2"/>
      <c r="H163" s="2">
        <v>600008</v>
      </c>
      <c r="I163" s="17">
        <v>750</v>
      </c>
    </row>
    <row r="164" spans="1:9" ht="14.25">
      <c r="A164" s="6">
        <v>88</v>
      </c>
      <c r="B164" s="2" t="str">
        <f>"1301740000005583"</f>
        <v>1301740000005583</v>
      </c>
      <c r="C164" s="2" t="s">
        <v>630</v>
      </c>
      <c r="D164" s="2" t="s">
        <v>631</v>
      </c>
      <c r="E164" s="2" t="s">
        <v>632</v>
      </c>
      <c r="F164" s="2"/>
      <c r="G164" s="2" t="s">
        <v>356</v>
      </c>
      <c r="H164" s="2">
        <v>600010</v>
      </c>
      <c r="I164" s="17">
        <v>750</v>
      </c>
    </row>
    <row r="165" spans="1:9" ht="14.25">
      <c r="A165" s="6">
        <v>89</v>
      </c>
      <c r="B165" s="2" t="str">
        <f>"00919"</f>
        <v>00919</v>
      </c>
      <c r="C165" s="2" t="s">
        <v>633</v>
      </c>
      <c r="D165" s="2" t="s">
        <v>634</v>
      </c>
      <c r="E165" s="2" t="s">
        <v>635</v>
      </c>
      <c r="F165" s="2" t="s">
        <v>636</v>
      </c>
      <c r="G165" s="2" t="s">
        <v>356</v>
      </c>
      <c r="H165" s="2">
        <v>600033</v>
      </c>
      <c r="I165" s="17">
        <v>450</v>
      </c>
    </row>
    <row r="166" spans="1:9" ht="14.25">
      <c r="A166" s="6">
        <v>20</v>
      </c>
      <c r="B166" s="2" t="str">
        <f>"1206120000124530"</f>
        <v>1206120000124530</v>
      </c>
      <c r="C166" s="2" t="s">
        <v>637</v>
      </c>
      <c r="D166" s="2" t="s">
        <v>638</v>
      </c>
      <c r="E166" s="2" t="s">
        <v>639</v>
      </c>
      <c r="F166" s="2" t="s">
        <v>74</v>
      </c>
      <c r="G166" s="2" t="s">
        <v>599</v>
      </c>
      <c r="H166" s="2">
        <v>247001</v>
      </c>
      <c r="I166" s="17">
        <v>33.75</v>
      </c>
    </row>
    <row r="167" spans="1:9" ht="14.25">
      <c r="A167" s="6">
        <v>24</v>
      </c>
      <c r="B167" s="2" t="str">
        <f>"1201770100149921"</f>
        <v>1201770100149921</v>
      </c>
      <c r="C167" s="2" t="s">
        <v>640</v>
      </c>
      <c r="D167" s="2" t="s">
        <v>641</v>
      </c>
      <c r="E167" s="2" t="s">
        <v>642</v>
      </c>
      <c r="F167" s="2" t="s">
        <v>419</v>
      </c>
      <c r="G167" s="2" t="s">
        <v>102</v>
      </c>
      <c r="H167" s="2">
        <v>302004</v>
      </c>
      <c r="I167" s="17">
        <v>6</v>
      </c>
    </row>
    <row r="168" spans="1:9" ht="14.25">
      <c r="A168" s="6">
        <v>55</v>
      </c>
      <c r="B168" s="2" t="str">
        <f>"IN30114311453923"</f>
        <v>IN30114311453923</v>
      </c>
      <c r="C168" s="2" t="s">
        <v>643</v>
      </c>
      <c r="D168" s="2" t="s">
        <v>644</v>
      </c>
      <c r="E168" s="2" t="s">
        <v>645</v>
      </c>
      <c r="F168" s="2" t="s">
        <v>646</v>
      </c>
      <c r="G168" s="2"/>
      <c r="H168" s="2">
        <v>452002</v>
      </c>
      <c r="I168" s="17">
        <v>3.75</v>
      </c>
    </row>
    <row r="169" spans="1:9" ht="28.5">
      <c r="A169" s="6">
        <v>62</v>
      </c>
      <c r="B169" s="2" t="str">
        <f>"IN30039415128519"</f>
        <v>IN30039415128519</v>
      </c>
      <c r="C169" s="2" t="s">
        <v>647</v>
      </c>
      <c r="D169" s="2" t="s">
        <v>648</v>
      </c>
      <c r="E169" s="2" t="s">
        <v>649</v>
      </c>
      <c r="F169" s="2" t="s">
        <v>650</v>
      </c>
      <c r="G169" s="2"/>
      <c r="H169" s="2">
        <v>500007</v>
      </c>
      <c r="I169" s="17">
        <v>9.75</v>
      </c>
    </row>
    <row r="170" spans="1:9" ht="28.5">
      <c r="A170" s="6">
        <v>67</v>
      </c>
      <c r="B170" s="2" t="str">
        <f>"IN30039416092843"</f>
        <v>IN30039416092843</v>
      </c>
      <c r="C170" s="2" t="s">
        <v>651</v>
      </c>
      <c r="D170" s="4">
        <v>18490</v>
      </c>
      <c r="E170" s="2" t="s">
        <v>652</v>
      </c>
      <c r="F170" s="2" t="s">
        <v>653</v>
      </c>
      <c r="G170" s="2"/>
      <c r="H170" s="2">
        <v>506002</v>
      </c>
      <c r="I170" s="17">
        <v>150</v>
      </c>
    </row>
    <row r="171" spans="1:9" ht="14.25">
      <c r="A171" s="6">
        <v>85</v>
      </c>
      <c r="B171" s="2" t="str">
        <f>"IN30045013083963"</f>
        <v>IN30045013083963</v>
      </c>
      <c r="C171" s="2" t="s">
        <v>654</v>
      </c>
      <c r="D171" s="2" t="s">
        <v>655</v>
      </c>
      <c r="E171" s="2" t="s">
        <v>656</v>
      </c>
      <c r="F171" s="2" t="s">
        <v>657</v>
      </c>
      <c r="G171" s="2"/>
      <c r="H171" s="2">
        <v>590001</v>
      </c>
      <c r="I171" s="17">
        <v>135</v>
      </c>
    </row>
    <row r="172" spans="1:9" ht="14.25">
      <c r="A172" s="6">
        <v>132</v>
      </c>
      <c r="B172" s="2" t="str">
        <f>"1204720010660018"</f>
        <v>1204720010660018</v>
      </c>
      <c r="C172" s="2" t="s">
        <v>658</v>
      </c>
      <c r="D172" s="2" t="s">
        <v>659</v>
      </c>
      <c r="E172" s="2" t="s">
        <v>660</v>
      </c>
      <c r="F172" s="2" t="s">
        <v>74</v>
      </c>
      <c r="G172" s="2" t="s">
        <v>64</v>
      </c>
      <c r="H172" s="2">
        <v>641016</v>
      </c>
      <c r="I172" s="17">
        <v>67.5</v>
      </c>
    </row>
    <row r="173" spans="1:9" ht="14.25">
      <c r="A173" s="6">
        <v>135</v>
      </c>
      <c r="B173" s="2" t="str">
        <f>"01000"</f>
        <v>01000</v>
      </c>
      <c r="C173" s="2" t="s">
        <v>661</v>
      </c>
      <c r="D173" s="2" t="s">
        <v>662</v>
      </c>
      <c r="E173" s="2" t="s">
        <v>663</v>
      </c>
      <c r="F173" s="2" t="s">
        <v>664</v>
      </c>
      <c r="G173" s="2" t="s">
        <v>64</v>
      </c>
      <c r="H173" s="2">
        <v>641028</v>
      </c>
      <c r="I173" s="17">
        <v>1500</v>
      </c>
    </row>
    <row r="174" spans="1:9" ht="14.25">
      <c r="A174" s="6">
        <v>138</v>
      </c>
      <c r="B174" s="2" t="str">
        <f>"00582"</f>
        <v>00582</v>
      </c>
      <c r="C174" s="2" t="s">
        <v>665</v>
      </c>
      <c r="D174" s="2" t="s">
        <v>666</v>
      </c>
      <c r="E174" s="2"/>
      <c r="F174" s="2" t="s">
        <v>64</v>
      </c>
      <c r="G174" s="2" t="s">
        <v>64</v>
      </c>
      <c r="H174" s="2">
        <v>641042</v>
      </c>
      <c r="I174" s="17">
        <v>750</v>
      </c>
    </row>
    <row r="175" spans="1:9" ht="14.25">
      <c r="A175" s="6">
        <v>155</v>
      </c>
      <c r="B175" s="2" t="str">
        <f>"1201860000103271"</f>
        <v>1201860000103271</v>
      </c>
      <c r="C175" s="2" t="s">
        <v>667</v>
      </c>
      <c r="D175" s="2" t="s">
        <v>668</v>
      </c>
      <c r="E175" s="2" t="s">
        <v>669</v>
      </c>
      <c r="F175" s="2" t="s">
        <v>670</v>
      </c>
      <c r="G175" s="2" t="s">
        <v>598</v>
      </c>
      <c r="H175" s="2">
        <v>841301</v>
      </c>
      <c r="I175" s="17">
        <v>19.5</v>
      </c>
    </row>
    <row r="176" spans="1:9" ht="14.25">
      <c r="A176" s="6">
        <v>157</v>
      </c>
      <c r="B176" s="2" t="str">
        <f>"00015"</f>
        <v>00015</v>
      </c>
      <c r="C176" s="2" t="s">
        <v>671</v>
      </c>
      <c r="D176" s="2" t="s">
        <v>672</v>
      </c>
      <c r="E176" s="2" t="s">
        <v>673</v>
      </c>
      <c r="F176" s="2" t="s">
        <v>9</v>
      </c>
      <c r="G176" s="2" t="s">
        <v>9</v>
      </c>
      <c r="H176" s="2">
        <v>360001</v>
      </c>
      <c r="I176" s="17">
        <v>2250</v>
      </c>
    </row>
    <row r="177" spans="1:9" ht="14.25">
      <c r="A177" s="6">
        <v>160</v>
      </c>
      <c r="B177" s="2" t="str">
        <f>"IN30267932350523"</f>
        <v>IN30267932350523</v>
      </c>
      <c r="C177" s="2" t="s">
        <v>674</v>
      </c>
      <c r="D177" s="2" t="s">
        <v>675</v>
      </c>
      <c r="E177" s="2" t="s">
        <v>676</v>
      </c>
      <c r="F177" s="2" t="s">
        <v>677</v>
      </c>
      <c r="G177" s="2"/>
      <c r="H177" s="2">
        <v>600010</v>
      </c>
      <c r="I177" s="17">
        <v>2700</v>
      </c>
    </row>
    <row r="178" spans="1:9" ht="14.25">
      <c r="A178" s="6">
        <v>169</v>
      </c>
      <c r="B178" s="2" t="str">
        <f>"00906"</f>
        <v>00906</v>
      </c>
      <c r="C178" s="2" t="s">
        <v>678</v>
      </c>
      <c r="D178" s="2" t="s">
        <v>679</v>
      </c>
      <c r="E178" s="2" t="s">
        <v>680</v>
      </c>
      <c r="F178" s="2" t="s">
        <v>681</v>
      </c>
      <c r="G178" s="2" t="s">
        <v>21</v>
      </c>
      <c r="H178" s="2">
        <v>560027</v>
      </c>
      <c r="I178" s="17">
        <v>750</v>
      </c>
    </row>
    <row r="179" spans="1:9" ht="14.25">
      <c r="A179" s="6">
        <v>171</v>
      </c>
      <c r="B179" s="2" t="str">
        <f>"00416"</f>
        <v>00416</v>
      </c>
      <c r="C179" s="2" t="s">
        <v>682</v>
      </c>
      <c r="D179" s="2" t="s">
        <v>683</v>
      </c>
      <c r="E179" s="2"/>
      <c r="F179" s="2" t="s">
        <v>64</v>
      </c>
      <c r="G179" s="2" t="s">
        <v>64</v>
      </c>
      <c r="H179" s="2">
        <v>641001</v>
      </c>
      <c r="I179" s="17">
        <v>750</v>
      </c>
    </row>
    <row r="180" spans="1:9" ht="14.25">
      <c r="A180" s="6">
        <v>172</v>
      </c>
      <c r="B180" s="2" t="str">
        <f>"00452"</f>
        <v>00452</v>
      </c>
      <c r="C180" s="2" t="s">
        <v>684</v>
      </c>
      <c r="D180" s="2" t="s">
        <v>685</v>
      </c>
      <c r="E180" s="2" t="s">
        <v>317</v>
      </c>
      <c r="F180" s="2" t="s">
        <v>64</v>
      </c>
      <c r="G180" s="2" t="s">
        <v>64</v>
      </c>
      <c r="H180" s="2">
        <v>641002</v>
      </c>
      <c r="I180" s="17">
        <v>750</v>
      </c>
    </row>
    <row r="181" spans="1:9" ht="14.25">
      <c r="A181" s="6">
        <v>97</v>
      </c>
      <c r="B181" s="2" t="str">
        <f>"01186"</f>
        <v>01186</v>
      </c>
      <c r="C181" s="2" t="s">
        <v>687</v>
      </c>
      <c r="D181" s="2" t="s">
        <v>688</v>
      </c>
      <c r="E181" s="2" t="s">
        <v>689</v>
      </c>
      <c r="F181" s="2" t="s">
        <v>690</v>
      </c>
      <c r="G181" s="2" t="s">
        <v>686</v>
      </c>
      <c r="H181" s="2">
        <v>600116</v>
      </c>
      <c r="I181" s="17">
        <v>300</v>
      </c>
    </row>
    <row r="182" spans="1:9" ht="14.25">
      <c r="A182" s="6">
        <v>113</v>
      </c>
      <c r="B182" s="2" t="str">
        <f>"00648"</f>
        <v>00648</v>
      </c>
      <c r="C182" s="2" t="s">
        <v>691</v>
      </c>
      <c r="D182" s="2" t="s">
        <v>692</v>
      </c>
      <c r="E182" s="2" t="s">
        <v>693</v>
      </c>
      <c r="F182" s="2" t="s">
        <v>254</v>
      </c>
      <c r="G182" s="2" t="s">
        <v>250</v>
      </c>
      <c r="H182" s="2">
        <v>624601</v>
      </c>
      <c r="I182" s="17">
        <v>750</v>
      </c>
    </row>
    <row r="183" spans="1:9" ht="14.25">
      <c r="A183" s="6">
        <v>123</v>
      </c>
      <c r="B183" s="2" t="str">
        <f>"00358"</f>
        <v>00358</v>
      </c>
      <c r="C183" s="2" t="s">
        <v>694</v>
      </c>
      <c r="D183" s="2" t="s">
        <v>695</v>
      </c>
      <c r="E183" s="2" t="s">
        <v>696</v>
      </c>
      <c r="F183" s="2" t="s">
        <v>697</v>
      </c>
      <c r="G183" s="2" t="s">
        <v>328</v>
      </c>
      <c r="H183" s="2">
        <v>637209</v>
      </c>
      <c r="I183" s="17">
        <v>750</v>
      </c>
    </row>
    <row r="184" spans="1:9" ht="14.25">
      <c r="A184" s="6">
        <v>126</v>
      </c>
      <c r="B184" s="2" t="str">
        <f>"00373"</f>
        <v>00373</v>
      </c>
      <c r="C184" s="2" t="s">
        <v>698</v>
      </c>
      <c r="D184" s="2" t="s">
        <v>699</v>
      </c>
      <c r="E184" s="2" t="s">
        <v>456</v>
      </c>
      <c r="F184" s="2" t="s">
        <v>328</v>
      </c>
      <c r="G184" s="2" t="s">
        <v>328</v>
      </c>
      <c r="H184" s="2">
        <v>637211</v>
      </c>
      <c r="I184" s="17">
        <v>750</v>
      </c>
    </row>
    <row r="185" spans="1:9" ht="14.25">
      <c r="A185" s="6">
        <v>134</v>
      </c>
      <c r="B185" s="2" t="str">
        <f>"01002"</f>
        <v>01002</v>
      </c>
      <c r="C185" s="2" t="s">
        <v>700</v>
      </c>
      <c r="D185" s="2" t="s">
        <v>701</v>
      </c>
      <c r="E185" s="2" t="s">
        <v>663</v>
      </c>
      <c r="F185" s="2" t="s">
        <v>664</v>
      </c>
      <c r="G185" s="2" t="s">
        <v>64</v>
      </c>
      <c r="H185" s="2">
        <v>641028</v>
      </c>
      <c r="I185" s="17">
        <v>1500</v>
      </c>
    </row>
    <row r="186" spans="1:9" ht="14.25">
      <c r="A186" s="6">
        <v>145</v>
      </c>
      <c r="B186" s="2" t="str">
        <f>"00616"</f>
        <v>00616</v>
      </c>
      <c r="C186" s="2" t="s">
        <v>702</v>
      </c>
      <c r="D186" s="2" t="s">
        <v>703</v>
      </c>
      <c r="E186" s="2"/>
      <c r="F186" s="2" t="s">
        <v>704</v>
      </c>
      <c r="G186" s="2" t="s">
        <v>376</v>
      </c>
      <c r="H186" s="2">
        <v>686661</v>
      </c>
      <c r="I186" s="17">
        <v>750</v>
      </c>
    </row>
    <row r="187" spans="1:9" ht="14.25">
      <c r="A187" s="6">
        <v>146</v>
      </c>
      <c r="B187" s="2" t="str">
        <f>"IN30023913277368"</f>
        <v>IN30023913277368</v>
      </c>
      <c r="C187" s="2" t="s">
        <v>705</v>
      </c>
      <c r="D187" s="2" t="s">
        <v>706</v>
      </c>
      <c r="E187" s="2" t="s">
        <v>707</v>
      </c>
      <c r="F187" s="2" t="s">
        <v>708</v>
      </c>
      <c r="G187" s="2"/>
      <c r="H187" s="2">
        <v>688524</v>
      </c>
      <c r="I187" s="17">
        <v>201</v>
      </c>
    </row>
    <row r="188" spans="1:9" ht="14.25">
      <c r="A188" s="6">
        <v>151</v>
      </c>
      <c r="B188" s="2" t="str">
        <f>"1204720010974509"</f>
        <v>1204720010974509</v>
      </c>
      <c r="C188" s="2" t="s">
        <v>710</v>
      </c>
      <c r="D188" s="2" t="s">
        <v>711</v>
      </c>
      <c r="E188" s="2" t="s">
        <v>712</v>
      </c>
      <c r="F188" s="2" t="s">
        <v>713</v>
      </c>
      <c r="G188" s="2" t="s">
        <v>709</v>
      </c>
      <c r="H188" s="2">
        <v>823004</v>
      </c>
      <c r="I188" s="17">
        <v>66</v>
      </c>
    </row>
    <row r="189" spans="1:9" ht="14.25">
      <c r="A189" s="6">
        <v>154</v>
      </c>
      <c r="B189" s="2" t="str">
        <f>"1201060001931622"</f>
        <v>1201060001931622</v>
      </c>
      <c r="C189" s="2" t="s">
        <v>714</v>
      </c>
      <c r="D189" s="2" t="s">
        <v>715</v>
      </c>
      <c r="E189" s="2" t="s">
        <v>716</v>
      </c>
      <c r="F189" s="2" t="s">
        <v>717</v>
      </c>
      <c r="G189" s="2" t="s">
        <v>718</v>
      </c>
      <c r="H189" s="2">
        <v>828121</v>
      </c>
      <c r="I189" s="17">
        <v>69</v>
      </c>
    </row>
    <row r="190" spans="1:9" ht="14.25">
      <c r="A190" s="6">
        <v>167</v>
      </c>
      <c r="B190" s="2" t="str">
        <f>"00797"</f>
        <v>00797</v>
      </c>
      <c r="C190" s="2" t="s">
        <v>719</v>
      </c>
      <c r="D190" s="2" t="s">
        <v>321</v>
      </c>
      <c r="E190" s="2" t="s">
        <v>322</v>
      </c>
      <c r="F190" s="2" t="s">
        <v>323</v>
      </c>
      <c r="G190" s="2" t="s">
        <v>39</v>
      </c>
      <c r="H190" s="2">
        <v>400092</v>
      </c>
      <c r="I190" s="17">
        <v>750</v>
      </c>
    </row>
    <row r="191" spans="1:9" s="1" customFormat="1" ht="28.5">
      <c r="A191" s="7">
        <v>32</v>
      </c>
      <c r="B191" s="5" t="str">
        <f>"IN30018313038094"</f>
        <v>IN30018313038094</v>
      </c>
      <c r="C191" s="5" t="s">
        <v>720</v>
      </c>
      <c r="D191" s="5" t="s">
        <v>721</v>
      </c>
      <c r="E191" s="5" t="s">
        <v>722</v>
      </c>
      <c r="F191" s="5" t="s">
        <v>723</v>
      </c>
      <c r="G191" s="5"/>
      <c r="H191" s="5">
        <v>363002</v>
      </c>
      <c r="I191" s="18">
        <v>1200</v>
      </c>
    </row>
    <row r="192" spans="1:9" ht="28.5">
      <c r="A192" s="6">
        <v>52</v>
      </c>
      <c r="B192" s="2" t="str">
        <f>"1201330000652495"</f>
        <v>1201330000652495</v>
      </c>
      <c r="C192" s="2" t="s">
        <v>724</v>
      </c>
      <c r="D192" s="2" t="s">
        <v>725</v>
      </c>
      <c r="E192" s="2" t="s">
        <v>726</v>
      </c>
      <c r="F192" s="2" t="s">
        <v>727</v>
      </c>
      <c r="G192" s="2" t="s">
        <v>216</v>
      </c>
      <c r="H192" s="2">
        <v>415003</v>
      </c>
      <c r="I192" s="17">
        <v>41.25</v>
      </c>
    </row>
    <row r="193" spans="1:9" ht="14.25">
      <c r="A193" s="6">
        <v>82</v>
      </c>
      <c r="B193" s="2" t="str">
        <f>"IN30113526152266"</f>
        <v>IN30113526152266</v>
      </c>
      <c r="C193" s="2" t="s">
        <v>728</v>
      </c>
      <c r="D193" s="2" t="s">
        <v>729</v>
      </c>
      <c r="E193" s="2" t="s">
        <v>730</v>
      </c>
      <c r="F193" s="2" t="s">
        <v>731</v>
      </c>
      <c r="G193" s="2"/>
      <c r="H193" s="2">
        <v>580029</v>
      </c>
      <c r="I193" s="17">
        <v>900</v>
      </c>
    </row>
    <row r="194" spans="1:9" ht="28.5">
      <c r="A194" s="6">
        <v>79</v>
      </c>
      <c r="B194" s="2" t="str">
        <f>"00181"</f>
        <v>00181</v>
      </c>
      <c r="C194" s="2" t="s">
        <v>732</v>
      </c>
      <c r="D194" s="2" t="s">
        <v>733</v>
      </c>
      <c r="E194" s="2" t="s">
        <v>734</v>
      </c>
      <c r="F194" s="2" t="s">
        <v>735</v>
      </c>
      <c r="G194" s="2" t="s">
        <v>21</v>
      </c>
      <c r="H194" s="2">
        <v>560041</v>
      </c>
      <c r="I194" s="17">
        <v>900</v>
      </c>
    </row>
    <row r="195" spans="1:9" ht="14.25">
      <c r="A195" s="6">
        <v>140</v>
      </c>
      <c r="B195" s="2" t="str">
        <f>"IN30017510572062"</f>
        <v>IN30017510572062</v>
      </c>
      <c r="C195" s="2" t="s">
        <v>736</v>
      </c>
      <c r="D195" s="2" t="s">
        <v>737</v>
      </c>
      <c r="E195" s="2" t="s">
        <v>738</v>
      </c>
      <c r="F195" s="2" t="s">
        <v>739</v>
      </c>
      <c r="G195" s="2"/>
      <c r="H195" s="2">
        <v>641607</v>
      </c>
      <c r="I195" s="17">
        <v>0.75</v>
      </c>
    </row>
    <row r="196" spans="1:9" ht="14.25">
      <c r="A196" s="6">
        <v>128</v>
      </c>
      <c r="B196" s="2" t="str">
        <f>"00398"</f>
        <v>00398</v>
      </c>
      <c r="C196" s="2" t="s">
        <v>740</v>
      </c>
      <c r="D196" s="2" t="s">
        <v>741</v>
      </c>
      <c r="E196" s="2"/>
      <c r="F196" s="2" t="s">
        <v>64</v>
      </c>
      <c r="G196" s="2" t="s">
        <v>64</v>
      </c>
      <c r="H196" s="2">
        <v>641001</v>
      </c>
      <c r="I196" s="17">
        <v>750</v>
      </c>
    </row>
    <row r="197" spans="1:9" ht="28.5">
      <c r="A197" s="6">
        <v>42</v>
      </c>
      <c r="B197" s="2" t="str">
        <f>"IN30036020904514"</f>
        <v>IN30036020904514</v>
      </c>
      <c r="C197" s="2" t="s">
        <v>742</v>
      </c>
      <c r="D197" s="2" t="s">
        <v>743</v>
      </c>
      <c r="E197" s="2" t="s">
        <v>744</v>
      </c>
      <c r="F197" s="2" t="s">
        <v>745</v>
      </c>
      <c r="G197" s="2"/>
      <c r="H197" s="2">
        <v>400022</v>
      </c>
      <c r="I197" s="17">
        <v>37.5</v>
      </c>
    </row>
    <row r="198" spans="1:9" ht="15" thickBot="1">
      <c r="A198" s="8">
        <v>46</v>
      </c>
      <c r="B198" s="9" t="str">
        <f>"00781"</f>
        <v>00781</v>
      </c>
      <c r="C198" s="9" t="s">
        <v>746</v>
      </c>
      <c r="D198" s="9" t="s">
        <v>747</v>
      </c>
      <c r="E198" s="9" t="s">
        <v>748</v>
      </c>
      <c r="F198" s="9" t="s">
        <v>749</v>
      </c>
      <c r="G198" s="9" t="s">
        <v>39</v>
      </c>
      <c r="H198" s="9">
        <v>400066</v>
      </c>
      <c r="I198" s="19">
        <v>750</v>
      </c>
    </row>
    <row r="200" spans="2:9" ht="15" thickBot="1">
      <c r="B200" t="s">
        <v>751</v>
      </c>
      <c r="I200" s="20">
        <f>SUM(I6:I199)</f>
        <v>74161.75</v>
      </c>
    </row>
    <row r="201" ht="15" thickTop="1"/>
  </sheetData>
  <sheetProtection/>
  <mergeCells count="2">
    <mergeCell ref="A2:I2"/>
    <mergeCell ref="A3:I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S Deepa</dc:creator>
  <cp:keywords/>
  <dc:description/>
  <cp:lastModifiedBy>N MONIKA</cp:lastModifiedBy>
  <cp:lastPrinted>2024-05-20T12:56:41Z</cp:lastPrinted>
  <dcterms:created xsi:type="dcterms:W3CDTF">2024-04-17T04:48:47Z</dcterms:created>
  <dcterms:modified xsi:type="dcterms:W3CDTF">2024-05-21T04:31:25Z</dcterms:modified>
  <cp:category/>
  <cp:version/>
  <cp:contentType/>
  <cp:contentStatus/>
</cp:coreProperties>
</file>